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S:\01_Dokumenty\01Práce\2025\01_Projekty\038_Chodník ulice Lesní_Město Jablunkov\04_Seznam zařízení\"/>
    </mc:Choice>
  </mc:AlternateContent>
  <xr:revisionPtr revIDLastSave="0" documentId="13_ncr:1_{F77D11FC-8EF9-4A6E-9289-C88406B6498E}" xr6:coauthVersionLast="47" xr6:coauthVersionMax="47" xr10:uidLastSave="{00000000-0000-0000-0000-000000000000}"/>
  <bookViews>
    <workbookView xWindow="-28920" yWindow="1275" windowWidth="29040" windowHeight="15720" xr2:uid="{234D8EF1-DF48-440B-83E4-C16528E00313}"/>
  </bookViews>
  <sheets>
    <sheet name="List1" sheetId="1" r:id="rId1"/>
  </sheets>
  <definedNames>
    <definedName name="_xlnm.Print_Titles" localSheetId="0">List1!$1:$9</definedName>
    <definedName name="_xlnm.Print_Area" localSheetId="0">List1!$B$1:$X$43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0" i="1" l="1"/>
  <c r="O20" i="1"/>
  <c r="I20" i="1"/>
  <c r="P33" i="1"/>
  <c r="P34" i="1"/>
  <c r="P35" i="1"/>
  <c r="P36" i="1"/>
  <c r="O34" i="1"/>
  <c r="I34" i="1"/>
  <c r="I35" i="1"/>
  <c r="U14" i="1"/>
  <c r="V14" i="1" s="1"/>
  <c r="U15" i="1"/>
  <c r="V15" i="1" s="1"/>
  <c r="U16" i="1"/>
  <c r="V16" i="1" s="1"/>
  <c r="U17" i="1"/>
  <c r="V17" i="1" s="1"/>
  <c r="U18" i="1"/>
  <c r="V18" i="1" s="1"/>
  <c r="U19" i="1"/>
  <c r="V19" i="1" s="1"/>
  <c r="U20" i="1"/>
  <c r="V20" i="1" s="1"/>
  <c r="U21" i="1"/>
  <c r="V21" i="1" s="1"/>
  <c r="U22" i="1"/>
  <c r="V22" i="1" s="1"/>
  <c r="U23" i="1"/>
  <c r="V23" i="1" s="1"/>
  <c r="U24" i="1"/>
  <c r="V24" i="1" s="1"/>
  <c r="U25" i="1"/>
  <c r="V25" i="1" s="1"/>
  <c r="U26" i="1"/>
  <c r="V26" i="1" s="1"/>
  <c r="U27" i="1"/>
  <c r="V27" i="1" s="1"/>
  <c r="U28" i="1"/>
  <c r="V28" i="1" s="1"/>
  <c r="U29" i="1"/>
  <c r="V29" i="1" s="1"/>
  <c r="U30" i="1"/>
  <c r="V30" i="1" s="1"/>
  <c r="U31" i="1"/>
  <c r="V31" i="1" s="1"/>
  <c r="U32" i="1"/>
  <c r="V32" i="1" s="1"/>
  <c r="U33" i="1"/>
  <c r="V33" i="1" s="1"/>
  <c r="U34" i="1"/>
  <c r="V34" i="1" s="1"/>
  <c r="U35" i="1"/>
  <c r="V35" i="1" s="1"/>
  <c r="U36" i="1"/>
  <c r="V36" i="1" s="1"/>
  <c r="U37" i="1"/>
  <c r="V37" i="1" s="1"/>
  <c r="U38" i="1"/>
  <c r="V38" i="1" s="1"/>
  <c r="U39" i="1"/>
  <c r="V39" i="1" s="1"/>
  <c r="U40" i="1"/>
  <c r="V40" i="1" s="1"/>
  <c r="U41" i="1"/>
  <c r="V41" i="1" s="1"/>
  <c r="U42" i="1"/>
  <c r="V42" i="1" s="1"/>
  <c r="U43" i="1"/>
  <c r="V43" i="1" s="1"/>
  <c r="U11" i="1" l="1"/>
  <c r="V11" i="1" s="1"/>
  <c r="I11" i="1"/>
  <c r="O11" i="1"/>
  <c r="P11" i="1"/>
  <c r="H10" i="1"/>
  <c r="I21" i="1"/>
  <c r="O21" i="1" s="1"/>
  <c r="P21" i="1"/>
  <c r="I24" i="1"/>
  <c r="O24" i="1" s="1"/>
  <c r="P24" i="1"/>
  <c r="I39" i="1"/>
  <c r="O39" i="1" s="1"/>
  <c r="P39" i="1"/>
  <c r="U10" i="1"/>
  <c r="V10" i="1" s="1"/>
  <c r="U13" i="1"/>
  <c r="V13" i="1" s="1"/>
  <c r="I16" i="1"/>
  <c r="O16" i="1" s="1"/>
  <c r="P16" i="1"/>
  <c r="I40" i="1"/>
  <c r="O40" i="1" s="1"/>
  <c r="P40" i="1"/>
  <c r="I29" i="1"/>
  <c r="O29" i="1" s="1"/>
  <c r="I14" i="1"/>
  <c r="O14" i="1" s="1"/>
  <c r="P14" i="1"/>
  <c r="I15" i="1"/>
  <c r="O15" i="1" s="1"/>
  <c r="P15" i="1"/>
  <c r="I22" i="1"/>
  <c r="O22" i="1" s="1"/>
  <c r="P22" i="1"/>
  <c r="I23" i="1"/>
  <c r="O23" i="1" s="1"/>
  <c r="P23" i="1"/>
  <c r="I25" i="1"/>
  <c r="O25" i="1" s="1"/>
  <c r="P25" i="1"/>
  <c r="I26" i="1"/>
  <c r="O26" i="1"/>
  <c r="P26" i="1"/>
  <c r="I27" i="1"/>
  <c r="O27" i="1" s="1"/>
  <c r="P27" i="1"/>
  <c r="I28" i="1"/>
  <c r="O28" i="1" s="1"/>
  <c r="P28" i="1"/>
  <c r="I30" i="1"/>
  <c r="O30" i="1" s="1"/>
  <c r="P30" i="1"/>
  <c r="I31" i="1"/>
  <c r="O31" i="1" s="1"/>
  <c r="P31" i="1"/>
  <c r="I32" i="1"/>
  <c r="O32" i="1" s="1"/>
  <c r="P32" i="1"/>
  <c r="I33" i="1"/>
  <c r="O33" i="1" s="1"/>
  <c r="O35" i="1"/>
  <c r="I36" i="1"/>
  <c r="O36" i="1"/>
  <c r="I37" i="1"/>
  <c r="O37" i="1" s="1"/>
  <c r="P37" i="1"/>
  <c r="I38" i="1"/>
  <c r="O38" i="1" s="1"/>
  <c r="P38" i="1"/>
  <c r="I41" i="1"/>
  <c r="O41" i="1" s="1"/>
  <c r="P41" i="1"/>
  <c r="I42" i="1"/>
  <c r="O42" i="1" s="1"/>
  <c r="P42" i="1"/>
  <c r="I43" i="1"/>
  <c r="O43" i="1" s="1"/>
  <c r="P43" i="1"/>
  <c r="I17" i="1"/>
  <c r="O17" i="1" s="1"/>
  <c r="P17" i="1"/>
  <c r="I18" i="1"/>
  <c r="O18" i="1" s="1"/>
  <c r="P18" i="1"/>
  <c r="I19" i="1"/>
  <c r="O19" i="1" s="1"/>
  <c r="P19" i="1"/>
  <c r="Q11" i="1" l="1"/>
  <c r="P29" i="1"/>
  <c r="C7" i="1"/>
  <c r="I12" i="1"/>
  <c r="O10" i="1" l="1"/>
  <c r="I13" i="1" l="1"/>
  <c r="P13" i="1" l="1"/>
  <c r="O13" i="1"/>
  <c r="AA12" i="1" s="1"/>
  <c r="G10" i="1" s="1"/>
  <c r="I10" i="1" s="1"/>
  <c r="P10" i="1" s="1"/>
</calcChain>
</file>

<file path=xl/sharedStrings.xml><?xml version="1.0" encoding="utf-8"?>
<sst xmlns="http://schemas.openxmlformats.org/spreadsheetml/2006/main" count="320" uniqueCount="120">
  <si>
    <t>Číslo okruhu</t>
  </si>
  <si>
    <t>Název jističe</t>
  </si>
  <si>
    <t>Název zařízení</t>
  </si>
  <si>
    <t>Název artiklu</t>
  </si>
  <si>
    <t>Příkon [W]</t>
  </si>
  <si>
    <t>Soudobost</t>
  </si>
  <si>
    <t>Soudobý
příkon [W]</t>
  </si>
  <si>
    <t>Napětí (v)</t>
  </si>
  <si>
    <t>Účiník</t>
  </si>
  <si>
    <t>Jištění [A]</t>
  </si>
  <si>
    <t>Char.</t>
  </si>
  <si>
    <t>Poznámky</t>
  </si>
  <si>
    <t>gG</t>
  </si>
  <si>
    <t>F1</t>
  </si>
  <si>
    <t>Vývod</t>
  </si>
  <si>
    <t>Proud [A] -1F</t>
  </si>
  <si>
    <t>Proud [A]- 3F</t>
  </si>
  <si>
    <t>předpokládaný příkon</t>
  </si>
  <si>
    <t>ID</t>
  </si>
  <si>
    <t>Kabel</t>
  </si>
  <si>
    <t xml:space="preserve">Proejkt č. </t>
  </si>
  <si>
    <t>Investor</t>
  </si>
  <si>
    <t>Objednatel</t>
  </si>
  <si>
    <t>Zhotovitel</t>
  </si>
  <si>
    <t>Adam Šodek</t>
  </si>
  <si>
    <t>Datum</t>
  </si>
  <si>
    <t>Revize č.</t>
  </si>
  <si>
    <t>Počet zařízení</t>
  </si>
  <si>
    <t>+RVO</t>
  </si>
  <si>
    <t>E1</t>
  </si>
  <si>
    <t>Oblast</t>
  </si>
  <si>
    <t>Rozvaděč</t>
  </si>
  <si>
    <t>Sloup</t>
  </si>
  <si>
    <t>=OL</t>
  </si>
  <si>
    <t>+U1</t>
  </si>
  <si>
    <t>+U2</t>
  </si>
  <si>
    <t>+U3</t>
  </si>
  <si>
    <t>+U4</t>
  </si>
  <si>
    <t>+U5</t>
  </si>
  <si>
    <t>+U6</t>
  </si>
  <si>
    <t>+U7</t>
  </si>
  <si>
    <t>+U8</t>
  </si>
  <si>
    <t>+U9</t>
  </si>
  <si>
    <t>+U10</t>
  </si>
  <si>
    <t>+U11</t>
  </si>
  <si>
    <t>+U12</t>
  </si>
  <si>
    <t>+U13</t>
  </si>
  <si>
    <t>+U14</t>
  </si>
  <si>
    <t>+U15</t>
  </si>
  <si>
    <t>+U16</t>
  </si>
  <si>
    <t>+U17</t>
  </si>
  <si>
    <t>+U18</t>
  </si>
  <si>
    <t>+U19</t>
  </si>
  <si>
    <t>+U20</t>
  </si>
  <si>
    <t>+U21</t>
  </si>
  <si>
    <t>=LI</t>
  </si>
  <si>
    <t>+U1a</t>
  </si>
  <si>
    <t>+U2a</t>
  </si>
  <si>
    <t>+U3a</t>
  </si>
  <si>
    <t>+U1d</t>
  </si>
  <si>
    <t>+U1b</t>
  </si>
  <si>
    <t>=AESE</t>
  </si>
  <si>
    <t>+MX</t>
  </si>
  <si>
    <t>Délka mezi světly</t>
  </si>
  <si>
    <t>Délka kabelu z výkopu do světla</t>
  </si>
  <si>
    <t>Délka celkem</t>
  </si>
  <si>
    <t>Délka s rezervou 15% (URS)</t>
  </si>
  <si>
    <t>+U1r</t>
  </si>
  <si>
    <t>+U2r</t>
  </si>
  <si>
    <t>+U3r</t>
  </si>
  <si>
    <t>F</t>
  </si>
  <si>
    <t>CYKY-J 4x16</t>
  </si>
  <si>
    <t>Lampa na sloupu U1a ulice Lesní</t>
  </si>
  <si>
    <t>Lampa na sloupu U2a ulice Lesní</t>
  </si>
  <si>
    <t>Lampa na sloupu U3a ulice Lesní</t>
  </si>
  <si>
    <t>Lampa na sloupu U1b Autovusové stanoviště</t>
  </si>
  <si>
    <t>Skříň na betonovém sloupu ulice Lesní</t>
  </si>
  <si>
    <t>Lampa na sloupu U1 ovál</t>
  </si>
  <si>
    <t>Lampa na sloupu U2 ovál</t>
  </si>
  <si>
    <t>Lampa na sloupu U3 ovál</t>
  </si>
  <si>
    <t>Lampa na sloupu U4 ovál</t>
  </si>
  <si>
    <t>Lampa na sloupu U5 ovál</t>
  </si>
  <si>
    <t>Lampa na sloupu U6 ovál</t>
  </si>
  <si>
    <t>Lampa na sloupu U8 ovál</t>
  </si>
  <si>
    <t>Lampa na sloupu U7 ovál</t>
  </si>
  <si>
    <t>Lampa na sloupu U9 ovál</t>
  </si>
  <si>
    <t>Lampa na novém sloupu U10 ovál</t>
  </si>
  <si>
    <t>Lampa na sloupu U11 ovál</t>
  </si>
  <si>
    <t>Lampa na sloupu U12 ovál</t>
  </si>
  <si>
    <t>Lampa na sloupu U13 ovál</t>
  </si>
  <si>
    <t>Lampa na sloupu U14 ovál</t>
  </si>
  <si>
    <t>Lampa na sloupu U15 ovál</t>
  </si>
  <si>
    <t>Lampa na sloupu U16 ovál</t>
  </si>
  <si>
    <t>Lampa na sloupu U17 ovál</t>
  </si>
  <si>
    <t>Lampa na sloupu U18 ovál</t>
  </si>
  <si>
    <t>Lampa na sloupu U19 ovál</t>
  </si>
  <si>
    <t>Lampa na sloupu U20 ovál</t>
  </si>
  <si>
    <t>Lampa na sloupu U21 ovál</t>
  </si>
  <si>
    <t>Lampa na rezervním sloupu U1r</t>
  </si>
  <si>
    <t>Lampa na rezervním sloupu U2r</t>
  </si>
  <si>
    <t>Lampa na rezervním sloupu U3r</t>
  </si>
  <si>
    <t>Rekonstrukce VO ovál Jablunkov</t>
  </si>
  <si>
    <t>ROZ_2025004</t>
  </si>
  <si>
    <t>Město Jablunkov; Dukelská 144; 739 91 Jablunkov</t>
  </si>
  <si>
    <t>Osvětlení</t>
  </si>
  <si>
    <t>Kabel ve stožáru CYKY-J 3x1,5 5m</t>
  </si>
  <si>
    <t>Svorovnice s odbočkou; Kabel ve stožáru CYKY-J 3x1,5 5m</t>
  </si>
  <si>
    <t>Nová lampa + odbočka na sloup U1d; Kabel ve stožáru CYKY-J 3x1,5 5m</t>
  </si>
  <si>
    <t>Svorovnice s odbočkou pro sloup U1e hřiště škola; Kabel ve stožáru CYKY-J 3x1,5 5m</t>
  </si>
  <si>
    <t>Svorovnice s odbočkou pro sloup U1b park. Aut. Stan.; Kabel ve stožáru CYKY-J 3x1,5 5m</t>
  </si>
  <si>
    <t>Rezervní sloup; Kabel ve stožáru CYKY-J 3x1,5 5m</t>
  </si>
  <si>
    <t>Stávající nová kabelová spojka</t>
  </si>
  <si>
    <t>=PEZISA</t>
  </si>
  <si>
    <t>B</t>
  </si>
  <si>
    <t>=HEZISA</t>
  </si>
  <si>
    <t>+U1e</t>
  </si>
  <si>
    <t>Rozvaděč osvětlení parkoviště základní školy</t>
  </si>
  <si>
    <t>Lampy na hřišti základní školy</t>
  </si>
  <si>
    <t>MX</t>
  </si>
  <si>
    <t>Zemní kabelová spojka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</si>
</sst>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10" fontId="0" fillId="0" borderId="0" xfId="0" applyNumberFormat="1"/>
    <xf numFmtId="2" fontId="0" fillId="0" borderId="0" xfId="0" applyNumberFormat="1"/>
    <xf numFmtId="0" fontId="1" fillId="0" borderId="0" xfId="0" applyFont="1"/>
    <xf numFmtId="0" fontId="0" fillId="2" borderId="1" xfId="0" applyFill="1" applyBorder="1"/>
    <xf numFmtId="49" fontId="0" fillId="2" borderId="1" xfId="0" applyNumberFormat="1" applyFill="1" applyBorder="1"/>
    <xf numFmtId="10" fontId="0" fillId="2" borderId="1" xfId="0" applyNumberFormat="1" applyFill="1" applyBorder="1"/>
    <xf numFmtId="2" fontId="0" fillId="2" borderId="1" xfId="0" applyNumberFormat="1" applyFill="1" applyBorder="1"/>
    <xf numFmtId="0" fontId="3" fillId="2" borderId="1" xfId="0" applyFont="1" applyFill="1" applyBorder="1"/>
    <xf numFmtId="0" fontId="0" fillId="0" borderId="2" xfId="0" applyBorder="1"/>
    <xf numFmtId="0" fontId="4" fillId="0" borderId="0" xfId="0" applyFon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3" fillId="0" borderId="0" xfId="0" applyFont="1"/>
    <xf numFmtId="2" fontId="1" fillId="0" borderId="0" xfId="0" applyNumberFormat="1" applyFont="1"/>
    <xf numFmtId="0" fontId="0" fillId="0" borderId="0" xfId="0" applyAlignment="1">
      <alignment wrapText="1"/>
    </xf>
    <xf numFmtId="1" fontId="3" fillId="2" borderId="1" xfId="0" applyNumberFormat="1" applyFont="1" applyFill="1" applyBorder="1"/>
    <xf numFmtId="0" fontId="0" fillId="0" borderId="1" xfId="0" applyFill="1" applyBorder="1"/>
    <xf numFmtId="10" fontId="0" fillId="0" borderId="1" xfId="0" applyNumberFormat="1" applyFill="1" applyBorder="1"/>
    <xf numFmtId="2" fontId="0" fillId="0" borderId="1" xfId="0" applyNumberFormat="1" applyFill="1" applyBorder="1"/>
    <xf numFmtId="49" fontId="0" fillId="0" borderId="1" xfId="0" applyNumberFormat="1" applyFill="1" applyBorder="1"/>
    <xf numFmtId="0" fontId="3" fillId="0" borderId="1" xfId="0" applyFont="1" applyFill="1" applyBorder="1"/>
    <xf numFmtId="1" fontId="3" fillId="0" borderId="1" xfId="0" applyNumberFormat="1" applyFont="1" applyFill="1" applyBorder="1"/>
  </cellXfs>
  <cellStyles count="1">
    <cellStyle name="Normální" xfId="0" builtinId="0"/>
  </cellStyles>
  <dxfs count="22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charset val="238"/>
        <scheme val="minor"/>
      </font>
      <numFmt numFmtId="1" formatCode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Aptos Narrow"/>
        <family val="2"/>
        <charset val="23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charset val="23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0" formatCode="@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4" formatCode="0.00%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4E94C84-E577-439E-9BD4-FF0EF1ABDFDA}" name="Tabulka1" displayName="Tabulka1" ref="B9:X43" totalsRowShown="0">
  <autoFilter ref="B9:X43" xr:uid="{A4E94C84-E577-439E-9BD4-FF0EF1ABDFDA}"/>
  <tableColumns count="23">
    <tableColumn id="1" xr3:uid="{46E0C6CD-2CCD-4E59-A36B-66A1BAD5694C}" name="Číslo okruhu" dataDxfId="21"/>
    <tableColumn id="22" xr3:uid="{F06C6A88-80E0-4339-9B50-087F3306ED8F}" name="Počet zařízení" dataDxfId="20"/>
    <tableColumn id="2" xr3:uid="{13424463-7A5B-4162-8A7B-30656DCA02C0}" name="Název jističe" dataDxfId="19"/>
    <tableColumn id="3" xr3:uid="{A1EB1A44-746F-4BC5-9C20-C2BA12257F8B}" name="Název zařízení" dataDxfId="18"/>
    <tableColumn id="4" xr3:uid="{58656ACC-D72A-4DC7-9827-17CA8F412095}" name="Název artiklu" dataDxfId="17"/>
    <tableColumn id="7" xr3:uid="{69433A69-8FD1-4B63-A985-447DF95908E4}" name="Příkon [W]" dataDxfId="16"/>
    <tableColumn id="8" xr3:uid="{40D36C08-6DF3-453C-ADDF-1CCBA62091E0}" name="Soudobost" dataDxfId="15"/>
    <tableColumn id="9" xr3:uid="{22E3915F-61C0-4B18-8FD8-10CEEBF57225}" name="Soudobý_x000a_příkon [W]" dataDxfId="14">
      <calculatedColumnFormula>Tabulka1[[#This Row],[Soudobost]]*Tabulka1[[#This Row],[Příkon '[W']]]</calculatedColumnFormula>
    </tableColumn>
    <tableColumn id="10" xr3:uid="{B96E527D-6094-4665-9D90-DB0114943160}" name="Napětí (v)" dataDxfId="13"/>
    <tableColumn id="23" xr3:uid="{56EA5E61-B0FB-441D-864C-FE222510FE9D}" name="Oblast" dataDxfId="12"/>
    <tableColumn id="25" xr3:uid="{74AB72B0-C975-4DEC-AB1A-C0B6E2037A6A}" name="Sloup" dataDxfId="11"/>
    <tableColumn id="11" xr3:uid="{2D270110-ED02-4535-8263-B456896A24D3}" name="Rozvaděč" dataDxfId="10">
      <calculatedColumnFormula array="1">+HDS</calculatedColumnFormula>
    </tableColumn>
    <tableColumn id="12" xr3:uid="{68F4CCDC-8079-41FC-BDE3-5A22E60D06E2}" name="Účiník" dataDxfId="9"/>
    <tableColumn id="20" xr3:uid="{9DF7FBD1-5486-4731-8341-D89A9A73C613}" name="Proud [A] -1F" dataDxfId="8">
      <calculatedColumnFormula>IF(Tabulka1[[#This Row],[Napětí (v)]]=230,Tabulka1[[#This Row],[Soudobý
příkon '[W']]]/Tabulka1[[#This Row],[Napětí (v)]],0)</calculatedColumnFormula>
    </tableColumn>
    <tableColumn id="13" xr3:uid="{EA2CA500-55A0-4904-B35D-F4B0CE98EF14}" name="Proud [A]- 3F" dataDxfId="7">
      <calculatedColumnFormula>IF(Tabulka1[[#This Row],[Napětí (v)]]=400,Tabulka1[[#This Row],[Soudobý
příkon '[W']]]/(Tabulka1[[#This Row],[Napětí (v)]]*SQRT(3)*Tabulka1[[#This Row],[Účiník]]),0)</calculatedColumnFormula>
    </tableColumn>
    <tableColumn id="14" xr3:uid="{4DFA62A6-406B-431B-A51F-7B333F020E19}" name="Jištění [A]" dataDxfId="6">
      <calculatedColumnFormula>Tabulka1[[#This Row],[Proud '[A'] -1F]]+Tabulka1[[#This Row],[Proud '[A']- 3F]]</calculatedColumnFormula>
    </tableColumn>
    <tableColumn id="15" xr3:uid="{6D2DC443-82CE-4430-BD65-B3250D4EC017}" name="Char." dataDxfId="5"/>
    <tableColumn id="18" xr3:uid="{EDBAB00F-731E-4A83-B514-90A4F92E6BE8}" name="Délka mezi světly" dataDxfId="4"/>
    <tableColumn id="26" xr3:uid="{ECD9A77D-0D69-49BD-8E43-A0B6530CCD35}" name="Délka kabelu z výkopu do světla"/>
    <tableColumn id="27" xr3:uid="{1E1E4E06-20CB-4370-8EA6-8CD5E6D27BF3}" name="Délka celkem" dataDxfId="3">
      <calculatedColumnFormula>Tabulka1[[#This Row],[Délka kabelu z výkopu do světla]]+Tabulka1[[#This Row],[Délka mezi světly]]</calculatedColumnFormula>
    </tableColumn>
    <tableColumn id="28" xr3:uid="{7A3CFC1D-AECF-41A3-ACF4-0DA22C525118}" name="Délka s rezervou 15% (URS)" dataDxfId="2">
      <calculatedColumnFormula>Tabulka1[[#This Row],[Délka celkem]]*1.15</calculatedColumnFormula>
    </tableColumn>
    <tableColumn id="19" xr3:uid="{3D059B39-738F-46C4-9E71-1AC569DF7A34}" name="Kabel" dataDxfId="1"/>
    <tableColumn id="21" xr3:uid="{A87A8C5A-B441-4203-A4F8-806219ACD18E}" name="Poznámky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AFEAF-B0BD-41F3-BE19-1F05082F672C}">
  <sheetPr>
    <pageSetUpPr fitToPage="1"/>
  </sheetPr>
  <dimension ref="A1:AA46"/>
  <sheetViews>
    <sheetView tabSelected="1" zoomScale="85" zoomScaleNormal="85" workbookViewId="0">
      <pane ySplit="9" topLeftCell="A10" activePane="bottomLeft" state="frozen"/>
      <selection pane="bottomLeft" activeCell="U39" sqref="U39"/>
    </sheetView>
  </sheetViews>
  <sheetFormatPr defaultRowHeight="15" x14ac:dyDescent="0.25"/>
  <cols>
    <col min="1" max="1" width="4" bestFit="1" customWidth="1"/>
    <col min="2" max="2" width="15.5703125" bestFit="1" customWidth="1"/>
    <col min="3" max="3" width="15.5703125" customWidth="1"/>
    <col min="4" max="4" width="14.7109375" bestFit="1" customWidth="1"/>
    <col min="5" max="5" width="36.7109375" customWidth="1"/>
    <col min="6" max="6" width="14.85546875" bestFit="1" customWidth="1"/>
    <col min="7" max="7" width="12.7109375" bestFit="1" customWidth="1"/>
    <col min="8" max="8" width="13" style="2" bestFit="1" customWidth="1"/>
    <col min="9" max="9" width="20.85546875" style="3" bestFit="1" customWidth="1"/>
    <col min="10" max="10" width="12.140625" style="3" bestFit="1" customWidth="1"/>
    <col min="11" max="12" width="12.140625" style="3" customWidth="1"/>
    <col min="13" max="13" width="11.85546875" style="1" bestFit="1" customWidth="1"/>
    <col min="14" max="14" width="8.85546875" style="3" bestFit="1" customWidth="1"/>
    <col min="15" max="16" width="14.7109375" style="3" bestFit="1" customWidth="1"/>
    <col min="17" max="17" width="12.140625" bestFit="1" customWidth="1"/>
    <col min="18" max="18" width="8.140625" bestFit="1" customWidth="1"/>
    <col min="19" max="19" width="18.85546875" customWidth="1"/>
    <col min="20" max="20" width="8.42578125" customWidth="1"/>
    <col min="21" max="22" width="15.140625" customWidth="1"/>
    <col min="23" max="23" width="11.7109375" bestFit="1" customWidth="1"/>
    <col min="24" max="24" width="70.85546875" customWidth="1"/>
    <col min="25" max="25" width="16.42578125" bestFit="1" customWidth="1"/>
    <col min="26" max="26" width="20.7109375" bestFit="1" customWidth="1"/>
    <col min="27" max="27" width="12" bestFit="1" customWidth="1"/>
    <col min="28" max="30" width="12.28515625" customWidth="1"/>
  </cols>
  <sheetData>
    <row r="1" spans="1:27" x14ac:dyDescent="0.25">
      <c r="B1" s="11" t="s">
        <v>101</v>
      </c>
      <c r="C1" s="11"/>
      <c r="D1" s="11"/>
    </row>
    <row r="2" spans="1:27" x14ac:dyDescent="0.25">
      <c r="B2" s="11" t="s">
        <v>20</v>
      </c>
      <c r="C2" s="12" t="s">
        <v>102</v>
      </c>
    </row>
    <row r="3" spans="1:27" x14ac:dyDescent="0.25">
      <c r="B3" s="11" t="s">
        <v>21</v>
      </c>
      <c r="C3" s="12" t="s">
        <v>103</v>
      </c>
    </row>
    <row r="4" spans="1:27" x14ac:dyDescent="0.25">
      <c r="B4" s="11" t="s">
        <v>22</v>
      </c>
      <c r="C4" s="12" t="s">
        <v>103</v>
      </c>
    </row>
    <row r="5" spans="1:27" x14ac:dyDescent="0.25">
      <c r="B5" s="11" t="s">
        <v>23</v>
      </c>
      <c r="C5" s="12" t="s">
        <v>24</v>
      </c>
    </row>
    <row r="6" spans="1:27" x14ac:dyDescent="0.25">
      <c r="B6" s="11" t="s">
        <v>25</v>
      </c>
      <c r="C6" s="13">
        <v>45736</v>
      </c>
    </row>
    <row r="7" spans="1:27" x14ac:dyDescent="0.25">
      <c r="B7" s="11" t="s">
        <v>26</v>
      </c>
      <c r="C7" s="13">
        <f ca="1">TODAY()</f>
        <v>45761</v>
      </c>
    </row>
    <row r="9" spans="1:27" ht="30.75" customHeight="1" x14ac:dyDescent="0.25">
      <c r="A9" t="s">
        <v>18</v>
      </c>
      <c r="B9" t="s">
        <v>0</v>
      </c>
      <c r="C9" t="s">
        <v>27</v>
      </c>
      <c r="D9" t="s">
        <v>1</v>
      </c>
      <c r="E9" t="s">
        <v>2</v>
      </c>
      <c r="F9" t="s">
        <v>3</v>
      </c>
      <c r="G9" t="s">
        <v>4</v>
      </c>
      <c r="H9" s="2" t="s">
        <v>5</v>
      </c>
      <c r="I9" s="3" t="s">
        <v>6</v>
      </c>
      <c r="J9" s="3" t="s">
        <v>7</v>
      </c>
      <c r="K9" s="3" t="s">
        <v>30</v>
      </c>
      <c r="L9" s="3" t="s">
        <v>32</v>
      </c>
      <c r="M9" s="1" t="s">
        <v>31</v>
      </c>
      <c r="N9" s="3" t="s">
        <v>8</v>
      </c>
      <c r="O9" s="3" t="s">
        <v>15</v>
      </c>
      <c r="P9" s="3" t="s">
        <v>16</v>
      </c>
      <c r="Q9" t="s">
        <v>9</v>
      </c>
      <c r="R9" t="s">
        <v>10</v>
      </c>
      <c r="S9" t="s">
        <v>63</v>
      </c>
      <c r="T9" t="s">
        <v>64</v>
      </c>
      <c r="U9" t="s">
        <v>65</v>
      </c>
      <c r="V9" s="16" t="s">
        <v>66</v>
      </c>
      <c r="W9" t="s">
        <v>19</v>
      </c>
      <c r="X9" t="s">
        <v>11</v>
      </c>
    </row>
    <row r="10" spans="1:27" x14ac:dyDescent="0.25">
      <c r="A10" s="10">
        <v>1</v>
      </c>
      <c r="B10" s="18"/>
      <c r="C10" s="18"/>
      <c r="D10" s="18" t="s">
        <v>13</v>
      </c>
      <c r="E10" s="18"/>
      <c r="F10" s="18" t="s">
        <v>14</v>
      </c>
      <c r="G10" s="18">
        <f>((AA12*400*SQRT(3)*0.95))/Tabulka1[[#This Row],[Soudobost]]</f>
        <v>1845.7637084136165</v>
      </c>
      <c r="H10" s="19">
        <f>AVERAGE(H13:H43)</f>
        <v>1</v>
      </c>
      <c r="I10" s="20">
        <f>Tabulka1[[#This Row],[Soudobost]]*Tabulka1[[#This Row],[Příkon '[W']]]</f>
        <v>1845.7637084136165</v>
      </c>
      <c r="J10" s="20">
        <v>400</v>
      </c>
      <c r="K10" s="20"/>
      <c r="L10" s="20"/>
      <c r="M10" s="21" t="s">
        <v>28</v>
      </c>
      <c r="N10" s="20">
        <v>0.95</v>
      </c>
      <c r="O10" s="20">
        <f>IF(Tabulka1[[#This Row],[Napětí (v)]]=230,Tabulka1[[#This Row],[Soudobý
příkon '[W']]]/Tabulka1[[#This Row],[Napětí (v)]],0)</f>
        <v>0</v>
      </c>
      <c r="P10" s="20">
        <f>IF(Tabulka1[[#This Row],[Napětí (v)]]=400,Tabulka1[[#This Row],[Soudobý
příkon '[W']]]/(Tabulka1[[#This Row],[Napětí (v)]]*SQRT(3)*Tabulka1[[#This Row],[Účiník]]),0)</f>
        <v>2.8043478260869565</v>
      </c>
      <c r="Q10" s="18">
        <v>16</v>
      </c>
      <c r="R10" s="18" t="s">
        <v>12</v>
      </c>
      <c r="S10" s="22">
        <v>50</v>
      </c>
      <c r="T10" s="22">
        <v>4</v>
      </c>
      <c r="U10" s="22">
        <f>Tabulka1[[#This Row],[Délka kabelu z výkopu do světla]]+Tabulka1[[#This Row],[Délka mezi světly]]</f>
        <v>54</v>
      </c>
      <c r="V10" s="23">
        <f>Tabulka1[[#This Row],[Délka celkem]]*1.15</f>
        <v>62.099999999999994</v>
      </c>
      <c r="W10" s="18" t="s">
        <v>71</v>
      </c>
      <c r="X10" s="18" t="s">
        <v>111</v>
      </c>
    </row>
    <row r="11" spans="1:27" x14ac:dyDescent="0.25">
      <c r="A11" s="10">
        <v>2</v>
      </c>
      <c r="B11" s="18"/>
      <c r="C11" s="18"/>
      <c r="D11" s="18"/>
      <c r="E11" s="18"/>
      <c r="F11" s="18"/>
      <c r="G11" s="18"/>
      <c r="H11" s="19"/>
      <c r="I11" s="20">
        <f>Tabulka1[[#This Row],[Soudobost]]*Tabulka1[[#This Row],[Příkon '[W']]]</f>
        <v>0</v>
      </c>
      <c r="J11" s="20"/>
      <c r="K11" s="20"/>
      <c r="L11" s="20"/>
      <c r="M11" s="21" t="s">
        <v>28</v>
      </c>
      <c r="N11" s="20"/>
      <c r="O11" s="20">
        <f>IF(Tabulka1[[#This Row],[Napětí (v)]]=230,Tabulka1[[#This Row],[Soudobý
příkon '[W']]]/Tabulka1[[#This Row],[Napětí (v)]],0)</f>
        <v>0</v>
      </c>
      <c r="P11" s="20">
        <f>IF(Tabulka1[[#This Row],[Napětí (v)]]=400,Tabulka1[[#This Row],[Soudobý
příkon '[W']]]/(Tabulka1[[#This Row],[Napětí (v)]]*SQRT(3)*Tabulka1[[#This Row],[Účiník]]),0)</f>
        <v>0</v>
      </c>
      <c r="Q11" s="18">
        <f>Tabulka1[[#This Row],[Proud '[A'] -1F]]+Tabulka1[[#This Row],[Proud '[A']- 3F]]</f>
        <v>0</v>
      </c>
      <c r="R11" s="18"/>
      <c r="S11" s="22">
        <v>47</v>
      </c>
      <c r="T11" s="22">
        <v>4</v>
      </c>
      <c r="U11" s="22">
        <f>Tabulka1[[#This Row],[Délka kabelu z výkopu do světla]]+Tabulka1[[#This Row],[Délka mezi světly]]</f>
        <v>51</v>
      </c>
      <c r="V11" s="23">
        <f>Tabulka1[[#This Row],[Délka celkem]]*1.15</f>
        <v>58.65</v>
      </c>
      <c r="W11" s="18" t="s">
        <v>71</v>
      </c>
      <c r="X11" s="18"/>
    </row>
    <row r="12" spans="1:27" x14ac:dyDescent="0.25">
      <c r="A12" s="10">
        <v>3</v>
      </c>
      <c r="B12" s="5"/>
      <c r="C12" s="5"/>
      <c r="D12" s="5"/>
      <c r="E12" s="5"/>
      <c r="F12" s="5"/>
      <c r="G12" s="5"/>
      <c r="H12" s="7"/>
      <c r="I12" s="8">
        <f>Tabulka1[[#This Row],[Soudobost]]*Tabulka1[[#This Row],[Příkon '[W']]]</f>
        <v>0</v>
      </c>
      <c r="J12" s="8"/>
      <c r="K12" s="8"/>
      <c r="L12" s="8"/>
      <c r="M12" s="6"/>
      <c r="N12" s="8"/>
      <c r="O12" s="8"/>
      <c r="P12" s="8"/>
      <c r="Q12" s="9"/>
      <c r="R12" s="5"/>
      <c r="S12" s="9"/>
      <c r="T12" s="9"/>
      <c r="U12" s="9"/>
      <c r="V12" s="17"/>
      <c r="W12" s="5"/>
      <c r="X12" s="5"/>
      <c r="Z12" s="4" t="s">
        <v>17</v>
      </c>
      <c r="AA12" s="15">
        <f>SUM(O13:O43)/3+SUM(P13:P43)</f>
        <v>2.804347826086957</v>
      </c>
    </row>
    <row r="13" spans="1:27" x14ac:dyDescent="0.25">
      <c r="A13" s="10">
        <v>4</v>
      </c>
      <c r="B13" s="18" t="s">
        <v>29</v>
      </c>
      <c r="C13" s="18">
        <v>1</v>
      </c>
      <c r="D13" s="18" t="s">
        <v>13</v>
      </c>
      <c r="E13" s="18" t="s">
        <v>72</v>
      </c>
      <c r="F13" s="18" t="s">
        <v>104</v>
      </c>
      <c r="G13" s="18">
        <v>60</v>
      </c>
      <c r="H13" s="19">
        <v>1</v>
      </c>
      <c r="I13" s="20">
        <f>Tabulka1[[#This Row],[Soudobost]]*Tabulka1[[#This Row],[Příkon '[W']]]</f>
        <v>60</v>
      </c>
      <c r="J13" s="20">
        <v>230</v>
      </c>
      <c r="K13" s="21" t="s">
        <v>55</v>
      </c>
      <c r="L13" s="21" t="s">
        <v>56</v>
      </c>
      <c r="M13" s="21"/>
      <c r="N13" s="20">
        <v>0.95</v>
      </c>
      <c r="O13" s="20">
        <f>IF(Tabulka1[[#This Row],[Napětí (v)]]=230,Tabulka1[[#This Row],[Soudobý
příkon '[W']]]/Tabulka1[[#This Row],[Napětí (v)]],0)</f>
        <v>0.2608695652173913</v>
      </c>
      <c r="P13" s="20">
        <f>IF(Tabulka1[[#This Row],[Napětí (v)]]=400,Tabulka1[[#This Row],[Soudobý
příkon '[W']]]/(Tabulka1[[#This Row],[Napětí (v)]]*SQRT(3)*Tabulka1[[#This Row],[Účiník]]),0)</f>
        <v>0</v>
      </c>
      <c r="Q13" s="22">
        <v>4</v>
      </c>
      <c r="R13" s="18" t="s">
        <v>70</v>
      </c>
      <c r="S13" s="22">
        <v>39</v>
      </c>
      <c r="T13" s="22">
        <v>4</v>
      </c>
      <c r="U13" s="22">
        <f>Tabulka1[[#This Row],[Délka kabelu z výkopu do světla]]+Tabulka1[[#This Row],[Délka mezi světly]]</f>
        <v>43</v>
      </c>
      <c r="V13" s="23">
        <f>Tabulka1[[#This Row],[Délka celkem]]*1.15</f>
        <v>49.449999999999996</v>
      </c>
      <c r="W13" s="18" t="s">
        <v>71</v>
      </c>
      <c r="X13" s="18" t="s">
        <v>105</v>
      </c>
    </row>
    <row r="14" spans="1:27" x14ac:dyDescent="0.25">
      <c r="A14" s="10">
        <v>5</v>
      </c>
      <c r="B14" s="18" t="s">
        <v>29</v>
      </c>
      <c r="C14" s="18">
        <v>1</v>
      </c>
      <c r="D14" s="18" t="s">
        <v>13</v>
      </c>
      <c r="E14" s="18" t="s">
        <v>73</v>
      </c>
      <c r="F14" s="18" t="s">
        <v>104</v>
      </c>
      <c r="G14" s="18">
        <v>60</v>
      </c>
      <c r="H14" s="19">
        <v>1</v>
      </c>
      <c r="I14" s="20">
        <f>Tabulka1[[#This Row],[Soudobost]]*Tabulka1[[#This Row],[Příkon '[W']]]</f>
        <v>60</v>
      </c>
      <c r="J14" s="20">
        <v>230</v>
      </c>
      <c r="K14" s="21" t="s">
        <v>55</v>
      </c>
      <c r="L14" s="21" t="s">
        <v>57</v>
      </c>
      <c r="M14" s="21"/>
      <c r="N14" s="20"/>
      <c r="O14" s="20">
        <f>IF(Tabulka1[[#This Row],[Napětí (v)]]=230,Tabulka1[[#This Row],[Soudobý
příkon '[W']]]/Tabulka1[[#This Row],[Napětí (v)]],0)</f>
        <v>0.2608695652173913</v>
      </c>
      <c r="P14" s="20">
        <f>IF(Tabulka1[[#This Row],[Napětí (v)]]=400,Tabulka1[[#This Row],[Soudobý
příkon '[W']]]/(Tabulka1[[#This Row],[Napětí (v)]]*SQRT(3)*Tabulka1[[#This Row],[Účiník]]),0)</f>
        <v>0</v>
      </c>
      <c r="Q14" s="22">
        <v>4</v>
      </c>
      <c r="R14" s="18" t="s">
        <v>70</v>
      </c>
      <c r="S14" s="22">
        <v>39</v>
      </c>
      <c r="T14" s="22">
        <v>4</v>
      </c>
      <c r="U14" s="22">
        <f>Tabulka1[[#This Row],[Délka kabelu z výkopu do světla]]+Tabulka1[[#This Row],[Délka mezi světly]]</f>
        <v>43</v>
      </c>
      <c r="V14" s="23">
        <f>Tabulka1[[#This Row],[Délka celkem]]*1.15</f>
        <v>49.449999999999996</v>
      </c>
      <c r="W14" s="18" t="s">
        <v>71</v>
      </c>
      <c r="X14" s="18" t="s">
        <v>105</v>
      </c>
    </row>
    <row r="15" spans="1:27" x14ac:dyDescent="0.25">
      <c r="A15" s="10">
        <v>6</v>
      </c>
      <c r="B15" s="18" t="s">
        <v>29</v>
      </c>
      <c r="C15" s="18">
        <v>1</v>
      </c>
      <c r="D15" s="18" t="s">
        <v>13</v>
      </c>
      <c r="E15" s="18" t="s">
        <v>74</v>
      </c>
      <c r="F15" s="18" t="s">
        <v>104</v>
      </c>
      <c r="G15" s="18">
        <v>60</v>
      </c>
      <c r="H15" s="19">
        <v>1</v>
      </c>
      <c r="I15" s="20">
        <f>Tabulka1[[#This Row],[Soudobost]]*Tabulka1[[#This Row],[Příkon '[W']]]</f>
        <v>60</v>
      </c>
      <c r="J15" s="20">
        <v>230</v>
      </c>
      <c r="K15" s="21" t="s">
        <v>55</v>
      </c>
      <c r="L15" s="21" t="s">
        <v>58</v>
      </c>
      <c r="M15" s="21"/>
      <c r="N15" s="20"/>
      <c r="O15" s="20">
        <f>IF(Tabulka1[[#This Row],[Napětí (v)]]=230,Tabulka1[[#This Row],[Soudobý
příkon '[W']]]/Tabulka1[[#This Row],[Napětí (v)]],0)</f>
        <v>0.2608695652173913</v>
      </c>
      <c r="P15" s="20">
        <f>IF(Tabulka1[[#This Row],[Napětí (v)]]=400,Tabulka1[[#This Row],[Soudobý
příkon '[W']]]/(Tabulka1[[#This Row],[Napětí (v)]]*SQRT(3)*Tabulka1[[#This Row],[Účiník]]),0)</f>
        <v>0</v>
      </c>
      <c r="Q15" s="22">
        <v>4</v>
      </c>
      <c r="R15" s="18" t="s">
        <v>70</v>
      </c>
      <c r="S15" s="22">
        <v>39</v>
      </c>
      <c r="T15" s="22">
        <v>4</v>
      </c>
      <c r="U15" s="22">
        <f>Tabulka1[[#This Row],[Délka kabelu z výkopu do světla]]+Tabulka1[[#This Row],[Délka mezi světly]]</f>
        <v>43</v>
      </c>
      <c r="V15" s="23">
        <f>Tabulka1[[#This Row],[Délka celkem]]*1.15</f>
        <v>49.449999999999996</v>
      </c>
      <c r="W15" s="18" t="s">
        <v>71</v>
      </c>
      <c r="X15" s="18" t="s">
        <v>105</v>
      </c>
    </row>
    <row r="16" spans="1:27" x14ac:dyDescent="0.25">
      <c r="A16" s="10">
        <v>7</v>
      </c>
      <c r="B16" s="18" t="s">
        <v>29</v>
      </c>
      <c r="C16" s="18">
        <v>1</v>
      </c>
      <c r="D16" s="18" t="s">
        <v>13</v>
      </c>
      <c r="E16" s="18" t="s">
        <v>77</v>
      </c>
      <c r="F16" s="18" t="s">
        <v>104</v>
      </c>
      <c r="G16" s="18">
        <v>60</v>
      </c>
      <c r="H16" s="19">
        <v>1</v>
      </c>
      <c r="I16" s="20">
        <f>Tabulka1[[#This Row],[Soudobost]]*Tabulka1[[#This Row],[Příkon '[W']]]</f>
        <v>60</v>
      </c>
      <c r="J16" s="20">
        <v>230</v>
      </c>
      <c r="K16" s="21" t="s">
        <v>33</v>
      </c>
      <c r="L16" s="21" t="s">
        <v>34</v>
      </c>
      <c r="M16" s="21"/>
      <c r="N16" s="20"/>
      <c r="O16" s="20">
        <f>IF(Tabulka1[[#This Row],[Napětí (v)]]=230,Tabulka1[[#This Row],[Soudobý
příkon '[W']]]/Tabulka1[[#This Row],[Napětí (v)]],0)</f>
        <v>0.2608695652173913</v>
      </c>
      <c r="P16" s="20">
        <f>IF(Tabulka1[[#This Row],[Napětí (v)]]=400,Tabulka1[[#This Row],[Soudobý
příkon '[W']]]/(Tabulka1[[#This Row],[Napětí (v)]]*SQRT(3)*Tabulka1[[#This Row],[Účiník]]),0)</f>
        <v>0</v>
      </c>
      <c r="Q16" s="22">
        <v>4</v>
      </c>
      <c r="R16" s="18" t="s">
        <v>70</v>
      </c>
      <c r="S16" s="22">
        <v>31</v>
      </c>
      <c r="T16" s="22">
        <v>4</v>
      </c>
      <c r="U16" s="22">
        <f>Tabulka1[[#This Row],[Délka kabelu z výkopu do světla]]+Tabulka1[[#This Row],[Délka mezi světly]]</f>
        <v>35</v>
      </c>
      <c r="V16" s="23">
        <f>Tabulka1[[#This Row],[Délka celkem]]*1.15</f>
        <v>40.25</v>
      </c>
      <c r="W16" s="18" t="s">
        <v>71</v>
      </c>
      <c r="X16" s="18" t="s">
        <v>106</v>
      </c>
    </row>
    <row r="17" spans="1:24" x14ac:dyDescent="0.25">
      <c r="A17" s="10">
        <v>8</v>
      </c>
      <c r="B17" s="18" t="s">
        <v>29</v>
      </c>
      <c r="C17" s="18">
        <v>1</v>
      </c>
      <c r="D17" s="18" t="s">
        <v>13</v>
      </c>
      <c r="E17" s="18" t="s">
        <v>78</v>
      </c>
      <c r="F17" s="18" t="s">
        <v>104</v>
      </c>
      <c r="G17" s="18">
        <v>60</v>
      </c>
      <c r="H17" s="19">
        <v>1</v>
      </c>
      <c r="I17" s="20">
        <f>Tabulka1[[#This Row],[Soudobost]]*Tabulka1[[#This Row],[Příkon '[W']]]</f>
        <v>60</v>
      </c>
      <c r="J17" s="20">
        <v>230</v>
      </c>
      <c r="K17" s="21" t="s">
        <v>33</v>
      </c>
      <c r="L17" s="21" t="s">
        <v>35</v>
      </c>
      <c r="M17" s="21"/>
      <c r="N17" s="20"/>
      <c r="O17" s="20">
        <f>IF(Tabulka1[[#This Row],[Napětí (v)]]=230,Tabulka1[[#This Row],[Soudobý
příkon '[W']]]/Tabulka1[[#This Row],[Napětí (v)]],0)</f>
        <v>0.2608695652173913</v>
      </c>
      <c r="P17" s="20">
        <f>IF(Tabulka1[[#This Row],[Napětí (v)]]=400,Tabulka1[[#This Row],[Soudobý
příkon '[W']]]/(Tabulka1[[#This Row],[Napětí (v)]]*SQRT(3)*Tabulka1[[#This Row],[Účiník]]),0)</f>
        <v>0</v>
      </c>
      <c r="Q17" s="22">
        <v>4</v>
      </c>
      <c r="R17" s="18" t="s">
        <v>70</v>
      </c>
      <c r="S17" s="22">
        <v>30</v>
      </c>
      <c r="T17" s="22">
        <v>4</v>
      </c>
      <c r="U17" s="22">
        <f>Tabulka1[[#This Row],[Délka kabelu z výkopu do světla]]+Tabulka1[[#This Row],[Délka mezi světly]]</f>
        <v>34</v>
      </c>
      <c r="V17" s="23">
        <f>Tabulka1[[#This Row],[Délka celkem]]*1.15</f>
        <v>39.099999999999994</v>
      </c>
      <c r="W17" s="18" t="s">
        <v>71</v>
      </c>
      <c r="X17" s="18" t="s">
        <v>105</v>
      </c>
    </row>
    <row r="18" spans="1:24" x14ac:dyDescent="0.25">
      <c r="A18" s="10">
        <v>9</v>
      </c>
      <c r="B18" s="18" t="s">
        <v>29</v>
      </c>
      <c r="C18" s="18">
        <v>1</v>
      </c>
      <c r="D18" s="18" t="s">
        <v>13</v>
      </c>
      <c r="E18" s="18" t="s">
        <v>79</v>
      </c>
      <c r="F18" s="18" t="s">
        <v>104</v>
      </c>
      <c r="G18" s="18">
        <v>60</v>
      </c>
      <c r="H18" s="19">
        <v>1</v>
      </c>
      <c r="I18" s="20">
        <f>Tabulka1[[#This Row],[Soudobost]]*Tabulka1[[#This Row],[Příkon '[W']]]</f>
        <v>60</v>
      </c>
      <c r="J18" s="20">
        <v>230</v>
      </c>
      <c r="K18" s="21" t="s">
        <v>33</v>
      </c>
      <c r="L18" s="21" t="s">
        <v>36</v>
      </c>
      <c r="M18" s="21"/>
      <c r="N18" s="20"/>
      <c r="O18" s="20">
        <f>IF(Tabulka1[[#This Row],[Napětí (v)]]=230,Tabulka1[[#This Row],[Soudobý
příkon '[W']]]/Tabulka1[[#This Row],[Napětí (v)]],0)</f>
        <v>0.2608695652173913</v>
      </c>
      <c r="P18" s="20">
        <f>IF(Tabulka1[[#This Row],[Napětí (v)]]=400,Tabulka1[[#This Row],[Soudobý
příkon '[W']]]/(Tabulka1[[#This Row],[Napětí (v)]]*SQRT(3)*Tabulka1[[#This Row],[Účiník]]),0)</f>
        <v>0</v>
      </c>
      <c r="Q18" s="22">
        <v>4</v>
      </c>
      <c r="R18" s="18" t="s">
        <v>70</v>
      </c>
      <c r="S18" s="22">
        <v>31</v>
      </c>
      <c r="T18" s="22">
        <v>4</v>
      </c>
      <c r="U18" s="22">
        <f>Tabulka1[[#This Row],[Délka kabelu z výkopu do světla]]+Tabulka1[[#This Row],[Délka mezi světly]]</f>
        <v>35</v>
      </c>
      <c r="V18" s="23">
        <f>Tabulka1[[#This Row],[Délka celkem]]*1.15</f>
        <v>40.25</v>
      </c>
      <c r="W18" s="18" t="s">
        <v>71</v>
      </c>
      <c r="X18" s="18" t="s">
        <v>105</v>
      </c>
    </row>
    <row r="19" spans="1:24" x14ac:dyDescent="0.25">
      <c r="A19" s="10">
        <v>10</v>
      </c>
      <c r="B19" s="18" t="s">
        <v>29</v>
      </c>
      <c r="C19" s="18">
        <v>1</v>
      </c>
      <c r="D19" s="18" t="s">
        <v>13</v>
      </c>
      <c r="E19" s="18" t="s">
        <v>80</v>
      </c>
      <c r="F19" s="18" t="s">
        <v>104</v>
      </c>
      <c r="G19" s="18">
        <v>60</v>
      </c>
      <c r="H19" s="19">
        <v>1</v>
      </c>
      <c r="I19" s="20">
        <f>Tabulka1[[#This Row],[Soudobost]]*Tabulka1[[#This Row],[Příkon '[W']]]</f>
        <v>60</v>
      </c>
      <c r="J19" s="20">
        <v>230</v>
      </c>
      <c r="K19" s="21" t="s">
        <v>33</v>
      </c>
      <c r="L19" s="21" t="s">
        <v>37</v>
      </c>
      <c r="M19" s="21"/>
      <c r="N19" s="20"/>
      <c r="O19" s="20">
        <f>IF(Tabulka1[[#This Row],[Napětí (v)]]=230,Tabulka1[[#This Row],[Soudobý
příkon '[W']]]/Tabulka1[[#This Row],[Napětí (v)]],0)</f>
        <v>0.2608695652173913</v>
      </c>
      <c r="P19" s="20">
        <f>IF(Tabulka1[[#This Row],[Napětí (v)]]=400,Tabulka1[[#This Row],[Soudobý
příkon '[W']]]/(Tabulka1[[#This Row],[Napětí (v)]]*SQRT(3)*Tabulka1[[#This Row],[Účiník]]),0)</f>
        <v>0</v>
      </c>
      <c r="Q19" s="22">
        <v>4</v>
      </c>
      <c r="R19" s="18" t="s">
        <v>70</v>
      </c>
      <c r="S19" s="22">
        <v>30</v>
      </c>
      <c r="T19" s="22">
        <v>4</v>
      </c>
      <c r="U19" s="22">
        <f>Tabulka1[[#This Row],[Délka kabelu z výkopu do světla]]+Tabulka1[[#This Row],[Délka mezi světly]]</f>
        <v>34</v>
      </c>
      <c r="V19" s="23">
        <f>Tabulka1[[#This Row],[Délka celkem]]*1.15</f>
        <v>39.099999999999994</v>
      </c>
      <c r="W19" s="18" t="s">
        <v>71</v>
      </c>
      <c r="X19" s="18" t="s">
        <v>105</v>
      </c>
    </row>
    <row r="20" spans="1:24" x14ac:dyDescent="0.25">
      <c r="A20" s="10">
        <v>11</v>
      </c>
      <c r="B20" s="18"/>
      <c r="C20" s="18"/>
      <c r="D20" s="18"/>
      <c r="E20" s="18" t="s">
        <v>116</v>
      </c>
      <c r="F20" s="18" t="s">
        <v>14</v>
      </c>
      <c r="G20" s="18">
        <v>315</v>
      </c>
      <c r="H20" s="19">
        <v>1</v>
      </c>
      <c r="I20" s="20">
        <f>Tabulka1[[#This Row],[Soudobost]]*Tabulka1[[#This Row],[Příkon '[W']]]</f>
        <v>315</v>
      </c>
      <c r="J20" s="20">
        <v>230</v>
      </c>
      <c r="K20" s="21" t="s">
        <v>112</v>
      </c>
      <c r="L20" s="21"/>
      <c r="M20" s="21" t="s">
        <v>28</v>
      </c>
      <c r="N20" s="20">
        <v>0.95</v>
      </c>
      <c r="O20" s="20">
        <f>IF(Tabulka1[[#This Row],[Napětí (v)]]=230,Tabulka1[[#This Row],[Soudobý
příkon '[W']]]/Tabulka1[[#This Row],[Napětí (v)]],0)</f>
        <v>1.3695652173913044</v>
      </c>
      <c r="P20" s="20">
        <f>IF(Tabulka1[[#This Row],[Napětí (v)]]=400,Tabulka1[[#This Row],[Soudobý
příkon '[W']]]/(Tabulka1[[#This Row],[Napětí (v)]]*SQRT(3)*Tabulka1[[#This Row],[Účiník]]),0)</f>
        <v>0</v>
      </c>
      <c r="Q20" s="22">
        <v>16</v>
      </c>
      <c r="R20" s="18" t="s">
        <v>113</v>
      </c>
      <c r="S20" s="22">
        <v>31</v>
      </c>
      <c r="T20" s="22"/>
      <c r="U20" s="22">
        <f>Tabulka1[[#This Row],[Délka kabelu z výkopu do světla]]+Tabulka1[[#This Row],[Délka mezi světly]]</f>
        <v>31</v>
      </c>
      <c r="V20" s="23">
        <f>Tabulka1[[#This Row],[Délka celkem]]*1.15</f>
        <v>35.65</v>
      </c>
      <c r="W20" s="18" t="s">
        <v>71</v>
      </c>
      <c r="X20" s="18"/>
    </row>
    <row r="21" spans="1:24" x14ac:dyDescent="0.25">
      <c r="A21" s="10">
        <v>12</v>
      </c>
      <c r="B21" s="18" t="s">
        <v>29</v>
      </c>
      <c r="C21" s="18">
        <v>1</v>
      </c>
      <c r="D21" s="18" t="s">
        <v>13</v>
      </c>
      <c r="E21" s="18" t="s">
        <v>98</v>
      </c>
      <c r="F21" s="18" t="s">
        <v>104</v>
      </c>
      <c r="G21" s="18">
        <v>0</v>
      </c>
      <c r="H21" s="19">
        <v>1</v>
      </c>
      <c r="I21" s="20">
        <f>Tabulka1[[#This Row],[Soudobost]]*Tabulka1[[#This Row],[Příkon '[W']]]</f>
        <v>0</v>
      </c>
      <c r="J21" s="20">
        <v>230</v>
      </c>
      <c r="K21" s="21" t="s">
        <v>33</v>
      </c>
      <c r="L21" s="21" t="s">
        <v>67</v>
      </c>
      <c r="M21" s="21"/>
      <c r="N21" s="20"/>
      <c r="O21" s="20">
        <f>IF(Tabulka1[[#This Row],[Napětí (v)]]=230,Tabulka1[[#This Row],[Soudobý
příkon '[W']]]/Tabulka1[[#This Row],[Napětí (v)]],0)</f>
        <v>0</v>
      </c>
      <c r="P21" s="20">
        <f>IF(Tabulka1[[#This Row],[Napětí (v)]]=400,Tabulka1[[#This Row],[Soudobý
příkon '[W']]]/(Tabulka1[[#This Row],[Napětí (v)]]*SQRT(3)*Tabulka1[[#This Row],[Účiník]]),0)</f>
        <v>0</v>
      </c>
      <c r="Q21" s="22">
        <v>4</v>
      </c>
      <c r="R21" s="18" t="s">
        <v>70</v>
      </c>
      <c r="S21" s="22">
        <v>30</v>
      </c>
      <c r="T21" s="22">
        <v>4</v>
      </c>
      <c r="U21" s="22">
        <f>Tabulka1[[#This Row],[Délka kabelu z výkopu do světla]]+Tabulka1[[#This Row],[Délka mezi světly]]</f>
        <v>34</v>
      </c>
      <c r="V21" s="23">
        <f>Tabulka1[[#This Row],[Délka celkem]]*1.15</f>
        <v>39.099999999999994</v>
      </c>
      <c r="W21" s="18" t="s">
        <v>71</v>
      </c>
      <c r="X21" s="18" t="s">
        <v>110</v>
      </c>
    </row>
    <row r="22" spans="1:24" x14ac:dyDescent="0.25">
      <c r="A22" s="10">
        <v>13</v>
      </c>
      <c r="B22" s="18" t="s">
        <v>29</v>
      </c>
      <c r="C22" s="18">
        <v>1</v>
      </c>
      <c r="D22" s="18" t="s">
        <v>13</v>
      </c>
      <c r="E22" s="18" t="s">
        <v>81</v>
      </c>
      <c r="F22" s="18" t="s">
        <v>104</v>
      </c>
      <c r="G22" s="18">
        <v>60</v>
      </c>
      <c r="H22" s="19">
        <v>1</v>
      </c>
      <c r="I22" s="20">
        <f>Tabulka1[[#This Row],[Soudobost]]*Tabulka1[[#This Row],[Příkon '[W']]]</f>
        <v>60</v>
      </c>
      <c r="J22" s="20">
        <v>230</v>
      </c>
      <c r="K22" s="21" t="s">
        <v>33</v>
      </c>
      <c r="L22" s="21" t="s">
        <v>38</v>
      </c>
      <c r="M22" s="21"/>
      <c r="N22" s="20"/>
      <c r="O22" s="20">
        <f>IF(Tabulka1[[#This Row],[Napětí (v)]]=230,Tabulka1[[#This Row],[Soudobý
příkon '[W']]]/Tabulka1[[#This Row],[Napětí (v)]],0)</f>
        <v>0.2608695652173913</v>
      </c>
      <c r="P22" s="20">
        <f>IF(Tabulka1[[#This Row],[Napětí (v)]]=400,Tabulka1[[#This Row],[Soudobý
příkon '[W']]]/(Tabulka1[[#This Row],[Napětí (v)]]*SQRT(3)*Tabulka1[[#This Row],[Účiník]]),0)</f>
        <v>0</v>
      </c>
      <c r="Q22" s="22">
        <v>4</v>
      </c>
      <c r="R22" s="18" t="s">
        <v>70</v>
      </c>
      <c r="S22" s="22">
        <v>31</v>
      </c>
      <c r="T22" s="22">
        <v>4</v>
      </c>
      <c r="U22" s="22">
        <f>Tabulka1[[#This Row],[Délka kabelu z výkopu do světla]]+Tabulka1[[#This Row],[Délka mezi světly]]</f>
        <v>35</v>
      </c>
      <c r="V22" s="23">
        <f>Tabulka1[[#This Row],[Délka celkem]]*1.15</f>
        <v>40.25</v>
      </c>
      <c r="W22" s="18" t="s">
        <v>71</v>
      </c>
      <c r="X22" s="18" t="s">
        <v>105</v>
      </c>
    </row>
    <row r="23" spans="1:24" x14ac:dyDescent="0.25">
      <c r="A23" s="10">
        <v>14</v>
      </c>
      <c r="B23" s="18" t="s">
        <v>29</v>
      </c>
      <c r="C23" s="18">
        <v>1</v>
      </c>
      <c r="D23" s="18" t="s">
        <v>13</v>
      </c>
      <c r="E23" s="18" t="s">
        <v>82</v>
      </c>
      <c r="F23" s="18" t="s">
        <v>104</v>
      </c>
      <c r="G23" s="18">
        <v>60</v>
      </c>
      <c r="H23" s="19">
        <v>1</v>
      </c>
      <c r="I23" s="20">
        <f>Tabulka1[[#This Row],[Soudobost]]*Tabulka1[[#This Row],[Příkon '[W']]]</f>
        <v>60</v>
      </c>
      <c r="J23" s="20">
        <v>230</v>
      </c>
      <c r="K23" s="21" t="s">
        <v>33</v>
      </c>
      <c r="L23" s="21" t="s">
        <v>39</v>
      </c>
      <c r="M23" s="21"/>
      <c r="N23" s="20"/>
      <c r="O23" s="20">
        <f>IF(Tabulka1[[#This Row],[Napětí (v)]]=230,Tabulka1[[#This Row],[Soudobý
příkon '[W']]]/Tabulka1[[#This Row],[Napětí (v)]],0)</f>
        <v>0.2608695652173913</v>
      </c>
      <c r="P23" s="20">
        <f>IF(Tabulka1[[#This Row],[Napětí (v)]]=400,Tabulka1[[#This Row],[Soudobý
příkon '[W']]]/(Tabulka1[[#This Row],[Napětí (v)]]*SQRT(3)*Tabulka1[[#This Row],[Účiník]]),0)</f>
        <v>0</v>
      </c>
      <c r="Q23" s="22">
        <v>4</v>
      </c>
      <c r="R23" s="18" t="s">
        <v>70</v>
      </c>
      <c r="S23" s="22">
        <v>30</v>
      </c>
      <c r="T23" s="22">
        <v>4</v>
      </c>
      <c r="U23" s="22">
        <f>Tabulka1[[#This Row],[Délka kabelu z výkopu do světla]]+Tabulka1[[#This Row],[Délka mezi světly]]</f>
        <v>34</v>
      </c>
      <c r="V23" s="23">
        <f>Tabulka1[[#This Row],[Délka celkem]]*1.15</f>
        <v>39.099999999999994</v>
      </c>
      <c r="W23" s="18" t="s">
        <v>71</v>
      </c>
      <c r="X23" s="18" t="s">
        <v>106</v>
      </c>
    </row>
    <row r="24" spans="1:24" x14ac:dyDescent="0.25">
      <c r="A24" s="10">
        <v>15</v>
      </c>
      <c r="B24" s="18" t="s">
        <v>29</v>
      </c>
      <c r="C24" s="18">
        <v>1</v>
      </c>
      <c r="D24" s="18" t="s">
        <v>13</v>
      </c>
      <c r="E24" s="18" t="s">
        <v>99</v>
      </c>
      <c r="F24" s="18" t="s">
        <v>104</v>
      </c>
      <c r="G24" s="18">
        <v>0</v>
      </c>
      <c r="H24" s="19">
        <v>1</v>
      </c>
      <c r="I24" s="20">
        <f>Tabulka1[[#This Row],[Soudobost]]*Tabulka1[[#This Row],[Příkon '[W']]]</f>
        <v>0</v>
      </c>
      <c r="J24" s="20">
        <v>230</v>
      </c>
      <c r="K24" s="21" t="s">
        <v>33</v>
      </c>
      <c r="L24" s="21" t="s">
        <v>68</v>
      </c>
      <c r="M24" s="21"/>
      <c r="N24" s="20"/>
      <c r="O24" s="20">
        <f>IF(Tabulka1[[#This Row],[Napětí (v)]]=230,Tabulka1[[#This Row],[Soudobý
příkon '[W']]]/Tabulka1[[#This Row],[Napětí (v)]],0)</f>
        <v>0</v>
      </c>
      <c r="P24" s="20">
        <f>IF(Tabulka1[[#This Row],[Napětí (v)]]=400,Tabulka1[[#This Row],[Soudobý
příkon '[W']]]/(Tabulka1[[#This Row],[Napětí (v)]]*SQRT(3)*Tabulka1[[#This Row],[Účiník]]),0)</f>
        <v>0</v>
      </c>
      <c r="Q24" s="22">
        <v>4</v>
      </c>
      <c r="R24" s="18" t="s">
        <v>70</v>
      </c>
      <c r="S24" s="22">
        <v>31</v>
      </c>
      <c r="T24" s="22">
        <v>4</v>
      </c>
      <c r="U24" s="22">
        <f>Tabulka1[[#This Row],[Délka kabelu z výkopu do světla]]+Tabulka1[[#This Row],[Délka mezi světly]]</f>
        <v>35</v>
      </c>
      <c r="V24" s="23">
        <f>Tabulka1[[#This Row],[Délka celkem]]*1.15</f>
        <v>40.25</v>
      </c>
      <c r="W24" s="18" t="s">
        <v>71</v>
      </c>
      <c r="X24" s="18" t="s">
        <v>110</v>
      </c>
    </row>
    <row r="25" spans="1:24" x14ac:dyDescent="0.25">
      <c r="A25" s="10">
        <v>16</v>
      </c>
      <c r="B25" s="18" t="s">
        <v>29</v>
      </c>
      <c r="C25" s="18">
        <v>1</v>
      </c>
      <c r="D25" s="18" t="s">
        <v>13</v>
      </c>
      <c r="E25" s="18" t="s">
        <v>84</v>
      </c>
      <c r="F25" s="18" t="s">
        <v>104</v>
      </c>
      <c r="G25" s="18">
        <v>60</v>
      </c>
      <c r="H25" s="19">
        <v>1</v>
      </c>
      <c r="I25" s="20">
        <f>Tabulka1[[#This Row],[Soudobost]]*Tabulka1[[#This Row],[Příkon '[W']]]</f>
        <v>60</v>
      </c>
      <c r="J25" s="20">
        <v>230</v>
      </c>
      <c r="K25" s="21" t="s">
        <v>33</v>
      </c>
      <c r="L25" s="21" t="s">
        <v>40</v>
      </c>
      <c r="M25" s="21"/>
      <c r="N25" s="20"/>
      <c r="O25" s="20">
        <f>IF(Tabulka1[[#This Row],[Napětí (v)]]=230,Tabulka1[[#This Row],[Soudobý
příkon '[W']]]/Tabulka1[[#This Row],[Napětí (v)]],0)</f>
        <v>0.2608695652173913</v>
      </c>
      <c r="P25" s="20">
        <f>IF(Tabulka1[[#This Row],[Napětí (v)]]=400,Tabulka1[[#This Row],[Soudobý
příkon '[W']]]/(Tabulka1[[#This Row],[Napětí (v)]]*SQRT(3)*Tabulka1[[#This Row],[Účiník]]),0)</f>
        <v>0</v>
      </c>
      <c r="Q25" s="22">
        <v>4</v>
      </c>
      <c r="R25" s="18" t="s">
        <v>70</v>
      </c>
      <c r="S25" s="22">
        <v>30</v>
      </c>
      <c r="T25" s="22">
        <v>4</v>
      </c>
      <c r="U25" s="22">
        <f>Tabulka1[[#This Row],[Délka kabelu z výkopu do světla]]+Tabulka1[[#This Row],[Délka mezi světly]]</f>
        <v>34</v>
      </c>
      <c r="V25" s="23">
        <f>Tabulka1[[#This Row],[Délka celkem]]*1.15</f>
        <v>39.099999999999994</v>
      </c>
      <c r="W25" s="18" t="s">
        <v>71</v>
      </c>
      <c r="X25" s="18" t="s">
        <v>105</v>
      </c>
    </row>
    <row r="26" spans="1:24" x14ac:dyDescent="0.25">
      <c r="A26" s="10">
        <v>17</v>
      </c>
      <c r="B26" s="18" t="s">
        <v>29</v>
      </c>
      <c r="C26" s="18">
        <v>1</v>
      </c>
      <c r="D26" s="18" t="s">
        <v>13</v>
      </c>
      <c r="E26" s="18" t="s">
        <v>83</v>
      </c>
      <c r="F26" s="18" t="s">
        <v>104</v>
      </c>
      <c r="G26" s="18">
        <v>60</v>
      </c>
      <c r="H26" s="19">
        <v>1</v>
      </c>
      <c r="I26" s="20">
        <f>Tabulka1[[#This Row],[Soudobost]]*Tabulka1[[#This Row],[Příkon '[W']]]</f>
        <v>60</v>
      </c>
      <c r="J26" s="20">
        <v>230</v>
      </c>
      <c r="K26" s="21" t="s">
        <v>33</v>
      </c>
      <c r="L26" s="21" t="s">
        <v>41</v>
      </c>
      <c r="M26" s="21"/>
      <c r="N26" s="20"/>
      <c r="O26" s="20">
        <f>IF(Tabulka1[[#This Row],[Napětí (v)]]=230,Tabulka1[[#This Row],[Soudobý
příkon '[W']]]/Tabulka1[[#This Row],[Napětí (v)]],0)</f>
        <v>0.2608695652173913</v>
      </c>
      <c r="P26" s="20">
        <f>IF(Tabulka1[[#This Row],[Napětí (v)]]=400,Tabulka1[[#This Row],[Soudobý
příkon '[W']]]/(Tabulka1[[#This Row],[Napětí (v)]]*SQRT(3)*Tabulka1[[#This Row],[Účiník]]),0)</f>
        <v>0</v>
      </c>
      <c r="Q26" s="22">
        <v>4</v>
      </c>
      <c r="R26" s="18" t="s">
        <v>70</v>
      </c>
      <c r="S26" s="22">
        <v>31</v>
      </c>
      <c r="T26" s="22">
        <v>4</v>
      </c>
      <c r="U26" s="22">
        <f>Tabulka1[[#This Row],[Délka kabelu z výkopu do světla]]+Tabulka1[[#This Row],[Délka mezi světly]]</f>
        <v>35</v>
      </c>
      <c r="V26" s="23">
        <f>Tabulka1[[#This Row],[Délka celkem]]*1.15</f>
        <v>40.25</v>
      </c>
      <c r="W26" s="18" t="s">
        <v>71</v>
      </c>
      <c r="X26" s="18" t="s">
        <v>105</v>
      </c>
    </row>
    <row r="27" spans="1:24" x14ac:dyDescent="0.25">
      <c r="A27" s="10">
        <v>18</v>
      </c>
      <c r="B27" s="18" t="s">
        <v>29</v>
      </c>
      <c r="C27" s="18">
        <v>1</v>
      </c>
      <c r="D27" s="18" t="s">
        <v>13</v>
      </c>
      <c r="E27" s="18" t="s">
        <v>85</v>
      </c>
      <c r="F27" s="18" t="s">
        <v>104</v>
      </c>
      <c r="G27" s="18">
        <v>60</v>
      </c>
      <c r="H27" s="19">
        <v>1</v>
      </c>
      <c r="I27" s="20">
        <f>Tabulka1[[#This Row],[Soudobost]]*Tabulka1[[#This Row],[Příkon '[W']]]</f>
        <v>60</v>
      </c>
      <c r="J27" s="20">
        <v>230</v>
      </c>
      <c r="K27" s="21" t="s">
        <v>33</v>
      </c>
      <c r="L27" s="21" t="s">
        <v>42</v>
      </c>
      <c r="M27" s="21"/>
      <c r="N27" s="20"/>
      <c r="O27" s="20">
        <f>IF(Tabulka1[[#This Row],[Napětí (v)]]=230,Tabulka1[[#This Row],[Soudobý
příkon '[W']]]/Tabulka1[[#This Row],[Napětí (v)]],0)</f>
        <v>0.2608695652173913</v>
      </c>
      <c r="P27" s="20">
        <f>IF(Tabulka1[[#This Row],[Napětí (v)]]=400,Tabulka1[[#This Row],[Soudobý
příkon '[W']]]/(Tabulka1[[#This Row],[Napětí (v)]]*SQRT(3)*Tabulka1[[#This Row],[Účiník]]),0)</f>
        <v>0</v>
      </c>
      <c r="Q27" s="22">
        <v>4</v>
      </c>
      <c r="R27" s="18" t="s">
        <v>70</v>
      </c>
      <c r="S27" s="22">
        <v>30</v>
      </c>
      <c r="T27" s="22">
        <v>4</v>
      </c>
      <c r="U27" s="22">
        <f>Tabulka1[[#This Row],[Délka kabelu z výkopu do světla]]+Tabulka1[[#This Row],[Délka mezi světly]]</f>
        <v>34</v>
      </c>
      <c r="V27" s="23">
        <f>Tabulka1[[#This Row],[Délka celkem]]*1.15</f>
        <v>39.099999999999994</v>
      </c>
      <c r="W27" s="18" t="s">
        <v>71</v>
      </c>
      <c r="X27" s="18" t="s">
        <v>105</v>
      </c>
    </row>
    <row r="28" spans="1:24" x14ac:dyDescent="0.25">
      <c r="A28" s="10">
        <v>19</v>
      </c>
      <c r="B28" s="18" t="s">
        <v>29</v>
      </c>
      <c r="C28" s="18">
        <v>1</v>
      </c>
      <c r="D28" s="18" t="s">
        <v>13</v>
      </c>
      <c r="E28" s="18" t="s">
        <v>86</v>
      </c>
      <c r="F28" s="18" t="s">
        <v>104</v>
      </c>
      <c r="G28" s="18">
        <v>60</v>
      </c>
      <c r="H28" s="19">
        <v>1</v>
      </c>
      <c r="I28" s="20">
        <f>Tabulka1[[#This Row],[Soudobost]]*Tabulka1[[#This Row],[Příkon '[W']]]</f>
        <v>60</v>
      </c>
      <c r="J28" s="20">
        <v>230</v>
      </c>
      <c r="K28" s="21" t="s">
        <v>33</v>
      </c>
      <c r="L28" s="21" t="s">
        <v>43</v>
      </c>
      <c r="M28" s="21"/>
      <c r="N28" s="20"/>
      <c r="O28" s="20">
        <f>IF(Tabulka1[[#This Row],[Napětí (v)]]=230,Tabulka1[[#This Row],[Soudobý
příkon '[W']]]/Tabulka1[[#This Row],[Napětí (v)]],0)</f>
        <v>0.2608695652173913</v>
      </c>
      <c r="P28" s="20">
        <f>IF(Tabulka1[[#This Row],[Napětí (v)]]=400,Tabulka1[[#This Row],[Soudobý
příkon '[W']]]/(Tabulka1[[#This Row],[Napětí (v)]]*SQRT(3)*Tabulka1[[#This Row],[Účiník]]),0)</f>
        <v>0</v>
      </c>
      <c r="Q28" s="22">
        <v>4</v>
      </c>
      <c r="R28" s="18" t="s">
        <v>70</v>
      </c>
      <c r="S28" s="22">
        <v>30</v>
      </c>
      <c r="T28" s="22">
        <v>4</v>
      </c>
      <c r="U28" s="22">
        <f>Tabulka1[[#This Row],[Délka kabelu z výkopu do světla]]+Tabulka1[[#This Row],[Délka mezi světly]]</f>
        <v>34</v>
      </c>
      <c r="V28" s="23">
        <f>Tabulka1[[#This Row],[Délka celkem]]*1.15</f>
        <v>39.099999999999994</v>
      </c>
      <c r="W28" s="18" t="s">
        <v>71</v>
      </c>
      <c r="X28" s="18" t="s">
        <v>107</v>
      </c>
    </row>
    <row r="29" spans="1:24" x14ac:dyDescent="0.25">
      <c r="A29" s="10">
        <v>20</v>
      </c>
      <c r="B29" s="18" t="s">
        <v>118</v>
      </c>
      <c r="C29" s="18"/>
      <c r="D29" s="18" t="s">
        <v>13</v>
      </c>
      <c r="E29" s="18" t="s">
        <v>76</v>
      </c>
      <c r="F29" s="18" t="s">
        <v>14</v>
      </c>
      <c r="G29" s="18"/>
      <c r="H29" s="19">
        <v>1</v>
      </c>
      <c r="I29" s="20">
        <f>Tabulka1[[#This Row],[Soudobost]]*Tabulka1[[#This Row],[Příkon '[W']]]</f>
        <v>0</v>
      </c>
      <c r="J29" s="20">
        <v>400</v>
      </c>
      <c r="K29" s="21" t="s">
        <v>55</v>
      </c>
      <c r="L29" s="21" t="s">
        <v>59</v>
      </c>
      <c r="M29" s="21" t="s">
        <v>62</v>
      </c>
      <c r="N29" s="20">
        <v>0.95</v>
      </c>
      <c r="O29" s="20">
        <f>IF(Tabulka1[[#This Row],[Napětí (v)]]=230,Tabulka1[[#This Row],[Soudobý
příkon '[W']]]/Tabulka1[[#This Row],[Napětí (v)]],0)</f>
        <v>0</v>
      </c>
      <c r="P29" s="20">
        <f>IF(Tabulka1[[#This Row],[Napětí (v)]]=400,Tabulka1[[#This Row],[Soudobý
příkon '[W']]]/(Tabulka1[[#This Row],[Napětí (v)]]*SQRT(3)*Tabulka1[[#This Row],[Účiník]]),0)</f>
        <v>0</v>
      </c>
      <c r="Q29" s="22">
        <v>16</v>
      </c>
      <c r="R29" s="18" t="s">
        <v>12</v>
      </c>
      <c r="S29" s="22">
        <v>33</v>
      </c>
      <c r="T29" s="22">
        <v>4</v>
      </c>
      <c r="U29" s="22">
        <f>Tabulka1[[#This Row],[Délka kabelu z výkopu do světla]]+Tabulka1[[#This Row],[Délka mezi světly]]</f>
        <v>37</v>
      </c>
      <c r="V29" s="23">
        <f>Tabulka1[[#This Row],[Délka celkem]]*1.15</f>
        <v>42.55</v>
      </c>
      <c r="W29" s="18" t="s">
        <v>71</v>
      </c>
      <c r="X29" s="18" t="s">
        <v>105</v>
      </c>
    </row>
    <row r="30" spans="1:24" x14ac:dyDescent="0.25">
      <c r="A30" s="10">
        <v>21</v>
      </c>
      <c r="B30" s="18" t="s">
        <v>29</v>
      </c>
      <c r="C30" s="18">
        <v>1</v>
      </c>
      <c r="D30" s="18" t="s">
        <v>13</v>
      </c>
      <c r="E30" s="18" t="s">
        <v>87</v>
      </c>
      <c r="F30" s="18" t="s">
        <v>104</v>
      </c>
      <c r="G30" s="18">
        <v>60</v>
      </c>
      <c r="H30" s="19">
        <v>1</v>
      </c>
      <c r="I30" s="20">
        <f>Tabulka1[[#This Row],[Soudobost]]*Tabulka1[[#This Row],[Příkon '[W']]]</f>
        <v>60</v>
      </c>
      <c r="J30" s="20">
        <v>230</v>
      </c>
      <c r="K30" s="21" t="s">
        <v>33</v>
      </c>
      <c r="L30" s="21" t="s">
        <v>44</v>
      </c>
      <c r="M30" s="21"/>
      <c r="N30" s="20"/>
      <c r="O30" s="20">
        <f>IF(Tabulka1[[#This Row],[Napětí (v)]]=230,Tabulka1[[#This Row],[Soudobý
příkon '[W']]]/Tabulka1[[#This Row],[Napětí (v)]],0)</f>
        <v>0.2608695652173913</v>
      </c>
      <c r="P30" s="20">
        <f>IF(Tabulka1[[#This Row],[Napětí (v)]]=400,Tabulka1[[#This Row],[Soudobý
příkon '[W']]]/(Tabulka1[[#This Row],[Napětí (v)]]*SQRT(3)*Tabulka1[[#This Row],[Účiník]]),0)</f>
        <v>0</v>
      </c>
      <c r="Q30" s="22">
        <v>4</v>
      </c>
      <c r="R30" s="18" t="s">
        <v>70</v>
      </c>
      <c r="S30" s="22">
        <v>40</v>
      </c>
      <c r="T30" s="22">
        <v>4</v>
      </c>
      <c r="U30" s="22">
        <f>Tabulka1[[#This Row],[Délka kabelu z výkopu do světla]]+Tabulka1[[#This Row],[Délka mezi světly]]</f>
        <v>44</v>
      </c>
      <c r="V30" s="23">
        <f>Tabulka1[[#This Row],[Délka celkem]]*1.15</f>
        <v>50.599999999999994</v>
      </c>
      <c r="W30" s="18" t="s">
        <v>71</v>
      </c>
      <c r="X30" s="18" t="s">
        <v>105</v>
      </c>
    </row>
    <row r="31" spans="1:24" x14ac:dyDescent="0.25">
      <c r="A31" s="10">
        <v>22</v>
      </c>
      <c r="B31" s="18" t="s">
        <v>29</v>
      </c>
      <c r="C31" s="18">
        <v>1</v>
      </c>
      <c r="D31" s="18" t="s">
        <v>13</v>
      </c>
      <c r="E31" s="18" t="s">
        <v>88</v>
      </c>
      <c r="F31" s="18" t="s">
        <v>104</v>
      </c>
      <c r="G31" s="18">
        <v>60</v>
      </c>
      <c r="H31" s="19">
        <v>1</v>
      </c>
      <c r="I31" s="20">
        <f>Tabulka1[[#This Row],[Soudobost]]*Tabulka1[[#This Row],[Příkon '[W']]]</f>
        <v>60</v>
      </c>
      <c r="J31" s="20">
        <v>230</v>
      </c>
      <c r="K31" s="21" t="s">
        <v>33</v>
      </c>
      <c r="L31" s="21" t="s">
        <v>45</v>
      </c>
      <c r="M31" s="21"/>
      <c r="N31" s="20"/>
      <c r="O31" s="20">
        <f>IF(Tabulka1[[#This Row],[Napětí (v)]]=230,Tabulka1[[#This Row],[Soudobý
příkon '[W']]]/Tabulka1[[#This Row],[Napětí (v)]],0)</f>
        <v>0.2608695652173913</v>
      </c>
      <c r="P31" s="20">
        <f>IF(Tabulka1[[#This Row],[Napětí (v)]]=400,Tabulka1[[#This Row],[Soudobý
příkon '[W']]]/(Tabulka1[[#This Row],[Napětí (v)]]*SQRT(3)*Tabulka1[[#This Row],[Účiník]]),0)</f>
        <v>0</v>
      </c>
      <c r="Q31" s="22">
        <v>4</v>
      </c>
      <c r="R31" s="18" t="s">
        <v>70</v>
      </c>
      <c r="S31" s="22">
        <v>39</v>
      </c>
      <c r="T31" s="22">
        <v>4</v>
      </c>
      <c r="U31" s="22">
        <f>Tabulka1[[#This Row],[Délka kabelu z výkopu do světla]]+Tabulka1[[#This Row],[Délka mezi světly]]</f>
        <v>43</v>
      </c>
      <c r="V31" s="23">
        <f>Tabulka1[[#This Row],[Délka celkem]]*1.15</f>
        <v>49.449999999999996</v>
      </c>
      <c r="W31" s="18" t="s">
        <v>71</v>
      </c>
      <c r="X31" s="18" t="s">
        <v>105</v>
      </c>
    </row>
    <row r="32" spans="1:24" x14ac:dyDescent="0.25">
      <c r="A32" s="10">
        <v>23</v>
      </c>
      <c r="B32" s="18" t="s">
        <v>29</v>
      </c>
      <c r="C32" s="18">
        <v>1</v>
      </c>
      <c r="D32" s="18" t="s">
        <v>13</v>
      </c>
      <c r="E32" s="18" t="s">
        <v>89</v>
      </c>
      <c r="F32" s="18" t="s">
        <v>104</v>
      </c>
      <c r="G32" s="18">
        <v>60</v>
      </c>
      <c r="H32" s="19">
        <v>1</v>
      </c>
      <c r="I32" s="20">
        <f>Tabulka1[[#This Row],[Soudobost]]*Tabulka1[[#This Row],[Příkon '[W']]]</f>
        <v>60</v>
      </c>
      <c r="J32" s="20">
        <v>230</v>
      </c>
      <c r="K32" s="21" t="s">
        <v>33</v>
      </c>
      <c r="L32" s="21" t="s">
        <v>46</v>
      </c>
      <c r="M32" s="21"/>
      <c r="N32" s="20"/>
      <c r="O32" s="20">
        <f>IF(Tabulka1[[#This Row],[Napětí (v)]]=230,Tabulka1[[#This Row],[Soudobý
příkon '[W']]]/Tabulka1[[#This Row],[Napětí (v)]],0)</f>
        <v>0.2608695652173913</v>
      </c>
      <c r="P32" s="20">
        <f>IF(Tabulka1[[#This Row],[Napětí (v)]]=400,Tabulka1[[#This Row],[Soudobý
příkon '[W']]]/(Tabulka1[[#This Row],[Napětí (v)]]*SQRT(3)*Tabulka1[[#This Row],[Účiník]]),0)</f>
        <v>0</v>
      </c>
      <c r="Q32" s="22">
        <v>4</v>
      </c>
      <c r="R32" s="18" t="s">
        <v>70</v>
      </c>
      <c r="S32" s="22">
        <v>39</v>
      </c>
      <c r="T32" s="22">
        <v>4</v>
      </c>
      <c r="U32" s="22">
        <f>Tabulka1[[#This Row],[Délka kabelu z výkopu do světla]]+Tabulka1[[#This Row],[Délka mezi světly]]</f>
        <v>43</v>
      </c>
      <c r="V32" s="23">
        <f>Tabulka1[[#This Row],[Délka celkem]]*1.15</f>
        <v>49.449999999999996</v>
      </c>
      <c r="W32" s="18" t="s">
        <v>71</v>
      </c>
      <c r="X32" s="18" t="s">
        <v>105</v>
      </c>
    </row>
    <row r="33" spans="1:24" x14ac:dyDescent="0.25">
      <c r="A33" s="10">
        <v>24</v>
      </c>
      <c r="B33" s="18" t="s">
        <v>29</v>
      </c>
      <c r="C33" s="18">
        <v>1</v>
      </c>
      <c r="D33" s="18" t="s">
        <v>13</v>
      </c>
      <c r="E33" s="18" t="s">
        <v>90</v>
      </c>
      <c r="F33" s="18" t="s">
        <v>104</v>
      </c>
      <c r="G33" s="18">
        <v>60</v>
      </c>
      <c r="H33" s="19">
        <v>1</v>
      </c>
      <c r="I33" s="20">
        <f>Tabulka1[[#This Row],[Soudobost]]*Tabulka1[[#This Row],[Příkon '[W']]]</f>
        <v>60</v>
      </c>
      <c r="J33" s="20">
        <v>230</v>
      </c>
      <c r="K33" s="21" t="s">
        <v>33</v>
      </c>
      <c r="L33" s="21" t="s">
        <v>47</v>
      </c>
      <c r="M33" s="21"/>
      <c r="N33" s="20"/>
      <c r="O33" s="20">
        <f>IF(Tabulka1[[#This Row],[Napětí (v)]]=230,Tabulka1[[#This Row],[Soudobý
příkon '[W']]]/Tabulka1[[#This Row],[Napětí (v)]],0)</f>
        <v>0.2608695652173913</v>
      </c>
      <c r="P33" s="20">
        <f>IF(Tabulka1[[#This Row],[Napětí (v)]]=400,Tabulka1[[#This Row],[Soudobý
příkon '[W']]]/(Tabulka1[[#This Row],[Napětí (v)]]*SQRT(3)*Tabulka1[[#This Row],[Účiník]]),0)</f>
        <v>0</v>
      </c>
      <c r="Q33" s="22">
        <v>4</v>
      </c>
      <c r="R33" s="18" t="s">
        <v>70</v>
      </c>
      <c r="S33" s="22">
        <v>40</v>
      </c>
      <c r="T33" s="22">
        <v>4</v>
      </c>
      <c r="U33" s="22">
        <f>Tabulka1[[#This Row],[Délka kabelu z výkopu do světla]]+Tabulka1[[#This Row],[Délka mezi světly]]</f>
        <v>44</v>
      </c>
      <c r="V33" s="23">
        <f>Tabulka1[[#This Row],[Délka celkem]]*1.15</f>
        <v>50.599999999999994</v>
      </c>
      <c r="W33" s="18" t="s">
        <v>71</v>
      </c>
      <c r="X33" s="18" t="s">
        <v>108</v>
      </c>
    </row>
    <row r="34" spans="1:24" x14ac:dyDescent="0.25">
      <c r="A34" s="10">
        <v>25</v>
      </c>
      <c r="B34" s="18" t="s">
        <v>29</v>
      </c>
      <c r="C34" s="18"/>
      <c r="D34" s="18"/>
      <c r="E34" s="18" t="s">
        <v>117</v>
      </c>
      <c r="F34" s="18" t="s">
        <v>104</v>
      </c>
      <c r="G34" s="18">
        <v>120</v>
      </c>
      <c r="H34" s="19">
        <v>1</v>
      </c>
      <c r="I34" s="20">
        <f>Tabulka1[[#This Row],[Soudobost]]*Tabulka1[[#This Row],[Příkon '[W']]]</f>
        <v>120</v>
      </c>
      <c r="J34" s="20">
        <v>230</v>
      </c>
      <c r="K34" s="21" t="s">
        <v>114</v>
      </c>
      <c r="L34" s="21" t="s">
        <v>115</v>
      </c>
      <c r="M34" s="21"/>
      <c r="N34" s="20"/>
      <c r="O34" s="20">
        <f>IF(Tabulka1[[#This Row],[Napětí (v)]]=230,Tabulka1[[#This Row],[Soudobý
příkon '[W']]]/Tabulka1[[#This Row],[Napětí (v)]],0)</f>
        <v>0.52173913043478259</v>
      </c>
      <c r="P34" s="20">
        <f>IF(Tabulka1[[#This Row],[Napětí (v)]]=400,Tabulka1[[#This Row],[Soudobý
příkon '[W']]]/(Tabulka1[[#This Row],[Napětí (v)]]*SQRT(3)*Tabulka1[[#This Row],[Účiník]]),0)</f>
        <v>0</v>
      </c>
      <c r="Q34" s="22">
        <v>4</v>
      </c>
      <c r="R34" s="18" t="s">
        <v>70</v>
      </c>
      <c r="S34" s="22">
        <v>4</v>
      </c>
      <c r="T34" s="22">
        <v>0</v>
      </c>
      <c r="U34" s="22">
        <f>Tabulka1[[#This Row],[Délka kabelu z výkopu do světla]]+Tabulka1[[#This Row],[Délka mezi světly]]</f>
        <v>4</v>
      </c>
      <c r="V34" s="23">
        <f>Tabulka1[[#This Row],[Délka celkem]]*1.15</f>
        <v>4.5999999999999996</v>
      </c>
      <c r="W34" s="18" t="s">
        <v>71</v>
      </c>
      <c r="X34" s="18" t="s">
        <v>119</v>
      </c>
    </row>
    <row r="35" spans="1:24" x14ac:dyDescent="0.25">
      <c r="A35" s="10">
        <v>26</v>
      </c>
      <c r="B35" s="18" t="s">
        <v>29</v>
      </c>
      <c r="C35" s="18">
        <v>1</v>
      </c>
      <c r="D35" s="18" t="s">
        <v>13</v>
      </c>
      <c r="E35" s="18" t="s">
        <v>91</v>
      </c>
      <c r="F35" s="18" t="s">
        <v>104</v>
      </c>
      <c r="G35" s="18">
        <v>60</v>
      </c>
      <c r="H35" s="19">
        <v>1</v>
      </c>
      <c r="I35" s="20">
        <f>Tabulka1[[#This Row],[Soudobost]]*Tabulka1[[#This Row],[Příkon '[W']]]</f>
        <v>60</v>
      </c>
      <c r="J35" s="20">
        <v>230</v>
      </c>
      <c r="K35" s="21" t="s">
        <v>33</v>
      </c>
      <c r="L35" s="21" t="s">
        <v>48</v>
      </c>
      <c r="M35" s="21"/>
      <c r="N35" s="20"/>
      <c r="O35" s="20">
        <f>IF(Tabulka1[[#This Row],[Napětí (v)]]=230,Tabulka1[[#This Row],[Soudobý
příkon '[W']]]/Tabulka1[[#This Row],[Napětí (v)]],0)</f>
        <v>0.2608695652173913</v>
      </c>
      <c r="P35" s="20">
        <f>IF(Tabulka1[[#This Row],[Napětí (v)]]=400,Tabulka1[[#This Row],[Soudobý
příkon '[W']]]/(Tabulka1[[#This Row],[Napětí (v)]]*SQRT(3)*Tabulka1[[#This Row],[Účiník]]),0)</f>
        <v>0</v>
      </c>
      <c r="Q35" s="22">
        <v>4</v>
      </c>
      <c r="R35" s="18" t="s">
        <v>70</v>
      </c>
      <c r="S35" s="22">
        <v>39</v>
      </c>
      <c r="T35" s="22">
        <v>4</v>
      </c>
      <c r="U35" s="22">
        <f>Tabulka1[[#This Row],[Délka kabelu z výkopu do světla]]+Tabulka1[[#This Row],[Délka mezi světly]]</f>
        <v>43</v>
      </c>
      <c r="V35" s="23">
        <f>Tabulka1[[#This Row],[Délka celkem]]*1.15</f>
        <v>49.449999999999996</v>
      </c>
      <c r="W35" s="18" t="s">
        <v>71</v>
      </c>
      <c r="X35" s="18" t="s">
        <v>105</v>
      </c>
    </row>
    <row r="36" spans="1:24" x14ac:dyDescent="0.25">
      <c r="A36" s="10">
        <v>27</v>
      </c>
      <c r="B36" s="18" t="s">
        <v>29</v>
      </c>
      <c r="C36" s="18">
        <v>1</v>
      </c>
      <c r="D36" s="18" t="s">
        <v>13</v>
      </c>
      <c r="E36" s="18" t="s">
        <v>92</v>
      </c>
      <c r="F36" s="18" t="s">
        <v>104</v>
      </c>
      <c r="G36" s="18">
        <v>60</v>
      </c>
      <c r="H36" s="19">
        <v>1</v>
      </c>
      <c r="I36" s="20">
        <f>Tabulka1[[#This Row],[Soudobost]]*Tabulka1[[#This Row],[Příkon '[W']]]</f>
        <v>60</v>
      </c>
      <c r="J36" s="20">
        <v>230</v>
      </c>
      <c r="K36" s="21" t="s">
        <v>33</v>
      </c>
      <c r="L36" s="21" t="s">
        <v>49</v>
      </c>
      <c r="M36" s="21"/>
      <c r="N36" s="20"/>
      <c r="O36" s="20">
        <f>IF(Tabulka1[[#This Row],[Napětí (v)]]=230,Tabulka1[[#This Row],[Soudobý
příkon '[W']]]/Tabulka1[[#This Row],[Napětí (v)]],0)</f>
        <v>0.2608695652173913</v>
      </c>
      <c r="P36" s="20">
        <f>IF(Tabulka1[[#This Row],[Napětí (v)]]=400,Tabulka1[[#This Row],[Soudobý
příkon '[W']]]/(Tabulka1[[#This Row],[Napětí (v)]]*SQRT(3)*Tabulka1[[#This Row],[Účiník]]),0)</f>
        <v>0</v>
      </c>
      <c r="Q36" s="22">
        <v>4</v>
      </c>
      <c r="R36" s="18" t="s">
        <v>70</v>
      </c>
      <c r="S36" s="22">
        <v>39</v>
      </c>
      <c r="T36" s="22">
        <v>4</v>
      </c>
      <c r="U36" s="22">
        <f>Tabulka1[[#This Row],[Délka kabelu z výkopu do světla]]+Tabulka1[[#This Row],[Délka mezi světly]]</f>
        <v>43</v>
      </c>
      <c r="V36" s="23">
        <f>Tabulka1[[#This Row],[Délka celkem]]*1.15</f>
        <v>49.449999999999996</v>
      </c>
      <c r="W36" s="18" t="s">
        <v>71</v>
      </c>
      <c r="X36" s="18" t="s">
        <v>105</v>
      </c>
    </row>
    <row r="37" spans="1:24" x14ac:dyDescent="0.25">
      <c r="A37" s="10">
        <v>28</v>
      </c>
      <c r="B37" s="18" t="s">
        <v>29</v>
      </c>
      <c r="C37" s="18">
        <v>1</v>
      </c>
      <c r="D37" s="18" t="s">
        <v>13</v>
      </c>
      <c r="E37" s="18" t="s">
        <v>93</v>
      </c>
      <c r="F37" s="18" t="s">
        <v>104</v>
      </c>
      <c r="G37" s="18">
        <v>60</v>
      </c>
      <c r="H37" s="19">
        <v>1</v>
      </c>
      <c r="I37" s="20">
        <f>Tabulka1[[#This Row],[Soudobost]]*Tabulka1[[#This Row],[Příkon '[W']]]</f>
        <v>60</v>
      </c>
      <c r="J37" s="20">
        <v>230</v>
      </c>
      <c r="K37" s="21" t="s">
        <v>33</v>
      </c>
      <c r="L37" s="21" t="s">
        <v>50</v>
      </c>
      <c r="M37" s="21"/>
      <c r="N37" s="20"/>
      <c r="O37" s="20">
        <f>IF(Tabulka1[[#This Row],[Napětí (v)]]=230,Tabulka1[[#This Row],[Soudobý
příkon '[W']]]/Tabulka1[[#This Row],[Napětí (v)]],0)</f>
        <v>0.2608695652173913</v>
      </c>
      <c r="P37" s="20">
        <f>IF(Tabulka1[[#This Row],[Napětí (v)]]=400,Tabulka1[[#This Row],[Soudobý
příkon '[W']]]/(Tabulka1[[#This Row],[Napětí (v)]]*SQRT(3)*Tabulka1[[#This Row],[Účiník]]),0)</f>
        <v>0</v>
      </c>
      <c r="Q37" s="22">
        <v>4</v>
      </c>
      <c r="R37" s="18" t="s">
        <v>70</v>
      </c>
      <c r="S37" s="22">
        <v>40</v>
      </c>
      <c r="T37" s="22">
        <v>4</v>
      </c>
      <c r="U37" s="22">
        <f>Tabulka1[[#This Row],[Délka kabelu z výkopu do světla]]+Tabulka1[[#This Row],[Délka mezi světly]]</f>
        <v>44</v>
      </c>
      <c r="V37" s="23">
        <f>Tabulka1[[#This Row],[Délka celkem]]*1.15</f>
        <v>50.599999999999994</v>
      </c>
      <c r="W37" s="18" t="s">
        <v>71</v>
      </c>
      <c r="X37" s="18" t="s">
        <v>105</v>
      </c>
    </row>
    <row r="38" spans="1:24" x14ac:dyDescent="0.25">
      <c r="A38" s="10">
        <v>29</v>
      </c>
      <c r="B38" s="18" t="s">
        <v>29</v>
      </c>
      <c r="C38" s="18">
        <v>1</v>
      </c>
      <c r="D38" s="18" t="s">
        <v>13</v>
      </c>
      <c r="E38" s="18" t="s">
        <v>94</v>
      </c>
      <c r="F38" s="18" t="s">
        <v>104</v>
      </c>
      <c r="G38" s="18">
        <v>60</v>
      </c>
      <c r="H38" s="19">
        <v>1</v>
      </c>
      <c r="I38" s="20">
        <f>Tabulka1[[#This Row],[Soudobost]]*Tabulka1[[#This Row],[Příkon '[W']]]</f>
        <v>60</v>
      </c>
      <c r="J38" s="20">
        <v>230</v>
      </c>
      <c r="K38" s="21" t="s">
        <v>33</v>
      </c>
      <c r="L38" s="21" t="s">
        <v>51</v>
      </c>
      <c r="M38" s="21"/>
      <c r="N38" s="20"/>
      <c r="O38" s="20">
        <f>IF(Tabulka1[[#This Row],[Napětí (v)]]=230,Tabulka1[[#This Row],[Soudobý
příkon '[W']]]/Tabulka1[[#This Row],[Napětí (v)]],0)</f>
        <v>0.2608695652173913</v>
      </c>
      <c r="P38" s="20">
        <f>IF(Tabulka1[[#This Row],[Napětí (v)]]=400,Tabulka1[[#This Row],[Soudobý
příkon '[W']]]/(Tabulka1[[#This Row],[Napětí (v)]]*SQRT(3)*Tabulka1[[#This Row],[Účiník]]),0)</f>
        <v>0</v>
      </c>
      <c r="Q38" s="22">
        <v>4</v>
      </c>
      <c r="R38" s="18" t="s">
        <v>70</v>
      </c>
      <c r="S38" s="22">
        <v>40</v>
      </c>
      <c r="T38" s="22">
        <v>4</v>
      </c>
      <c r="U38" s="22">
        <f>Tabulka1[[#This Row],[Délka kabelu z výkopu do světla]]+Tabulka1[[#This Row],[Délka mezi světly]]</f>
        <v>44</v>
      </c>
      <c r="V38" s="23">
        <f>Tabulka1[[#This Row],[Délka celkem]]*1.15</f>
        <v>50.599999999999994</v>
      </c>
      <c r="W38" s="18" t="s">
        <v>71</v>
      </c>
      <c r="X38" s="18" t="s">
        <v>105</v>
      </c>
    </row>
    <row r="39" spans="1:24" x14ac:dyDescent="0.25">
      <c r="A39" s="10">
        <v>30</v>
      </c>
      <c r="B39" s="18" t="s">
        <v>29</v>
      </c>
      <c r="C39" s="18">
        <v>1</v>
      </c>
      <c r="D39" s="18" t="s">
        <v>13</v>
      </c>
      <c r="E39" s="18" t="s">
        <v>100</v>
      </c>
      <c r="F39" s="18" t="s">
        <v>104</v>
      </c>
      <c r="G39" s="18">
        <v>0</v>
      </c>
      <c r="H39" s="19">
        <v>1</v>
      </c>
      <c r="I39" s="20">
        <f>Tabulka1[[#This Row],[Soudobost]]*Tabulka1[[#This Row],[Příkon '[W']]]</f>
        <v>0</v>
      </c>
      <c r="J39" s="20">
        <v>230</v>
      </c>
      <c r="K39" s="21" t="s">
        <v>33</v>
      </c>
      <c r="L39" s="21" t="s">
        <v>69</v>
      </c>
      <c r="M39" s="21"/>
      <c r="N39" s="20"/>
      <c r="O39" s="20">
        <f>IF(Tabulka1[[#This Row],[Napětí (v)]]=230,Tabulka1[[#This Row],[Soudobý
příkon '[W']]]/Tabulka1[[#This Row],[Napětí (v)]],0)</f>
        <v>0</v>
      </c>
      <c r="P39" s="20">
        <f>IF(Tabulka1[[#This Row],[Napětí (v)]]=400,Tabulka1[[#This Row],[Soudobý
příkon '[W']]]/(Tabulka1[[#This Row],[Napětí (v)]]*SQRT(3)*Tabulka1[[#This Row],[Účiník]]),0)</f>
        <v>0</v>
      </c>
      <c r="Q39" s="22">
        <v>4</v>
      </c>
      <c r="R39" s="18" t="s">
        <v>70</v>
      </c>
      <c r="S39" s="22">
        <v>39</v>
      </c>
      <c r="T39" s="22">
        <v>4</v>
      </c>
      <c r="U39" s="22">
        <f>Tabulka1[[#This Row],[Délka kabelu z výkopu do světla]]+Tabulka1[[#This Row],[Délka mezi světly]]</f>
        <v>43</v>
      </c>
      <c r="V39" s="23">
        <f>Tabulka1[[#This Row],[Délka celkem]]*1.15</f>
        <v>49.449999999999996</v>
      </c>
      <c r="W39" s="18" t="s">
        <v>71</v>
      </c>
      <c r="X39" s="18" t="s">
        <v>110</v>
      </c>
    </row>
    <row r="40" spans="1:24" x14ac:dyDescent="0.25">
      <c r="A40" s="10">
        <v>31</v>
      </c>
      <c r="B40" s="18" t="s">
        <v>29</v>
      </c>
      <c r="C40" s="18">
        <v>1</v>
      </c>
      <c r="D40" s="18" t="s">
        <v>13</v>
      </c>
      <c r="E40" s="18" t="s">
        <v>75</v>
      </c>
      <c r="F40" s="18" t="s">
        <v>104</v>
      </c>
      <c r="G40" s="18">
        <v>60</v>
      </c>
      <c r="H40" s="19">
        <v>1</v>
      </c>
      <c r="I40" s="20">
        <f>Tabulka1[[#This Row],[Soudobost]]*Tabulka1[[#This Row],[Příkon '[W']]]</f>
        <v>60</v>
      </c>
      <c r="J40" s="20">
        <v>230</v>
      </c>
      <c r="K40" s="21" t="s">
        <v>61</v>
      </c>
      <c r="L40" s="21" t="s">
        <v>60</v>
      </c>
      <c r="M40" s="21"/>
      <c r="N40" s="20"/>
      <c r="O40" s="20">
        <f>IF(Tabulka1[[#This Row],[Napětí (v)]]=230,Tabulka1[[#This Row],[Soudobý
příkon '[W']]]/Tabulka1[[#This Row],[Napětí (v)]],0)</f>
        <v>0.2608695652173913</v>
      </c>
      <c r="P40" s="20">
        <f>IF(Tabulka1[[#This Row],[Napětí (v)]]=400,Tabulka1[[#This Row],[Soudobý
příkon '[W']]]/(Tabulka1[[#This Row],[Napětí (v)]]*SQRT(3)*Tabulka1[[#This Row],[Účiník]]),0)</f>
        <v>0</v>
      </c>
      <c r="Q40" s="22">
        <v>4</v>
      </c>
      <c r="R40" s="18" t="s">
        <v>70</v>
      </c>
      <c r="S40" s="22">
        <v>23</v>
      </c>
      <c r="T40" s="22">
        <v>4</v>
      </c>
      <c r="U40" s="22">
        <f>Tabulka1[[#This Row],[Délka kabelu z výkopu do světla]]+Tabulka1[[#This Row],[Délka mezi světly]]</f>
        <v>27</v>
      </c>
      <c r="V40" s="23">
        <f>Tabulka1[[#This Row],[Délka celkem]]*1.15</f>
        <v>31.049999999999997</v>
      </c>
      <c r="W40" s="18" t="s">
        <v>71</v>
      </c>
      <c r="X40" s="18" t="s">
        <v>105</v>
      </c>
    </row>
    <row r="41" spans="1:24" x14ac:dyDescent="0.25">
      <c r="A41" s="10">
        <v>32</v>
      </c>
      <c r="B41" s="18" t="s">
        <v>29</v>
      </c>
      <c r="C41" s="18">
        <v>1</v>
      </c>
      <c r="D41" s="18" t="s">
        <v>13</v>
      </c>
      <c r="E41" s="18" t="s">
        <v>95</v>
      </c>
      <c r="F41" s="18" t="s">
        <v>104</v>
      </c>
      <c r="G41" s="18">
        <v>60</v>
      </c>
      <c r="H41" s="19">
        <v>1</v>
      </c>
      <c r="I41" s="20">
        <f>Tabulka1[[#This Row],[Soudobost]]*Tabulka1[[#This Row],[Příkon '[W']]]</f>
        <v>60</v>
      </c>
      <c r="J41" s="20">
        <v>230</v>
      </c>
      <c r="K41" s="21" t="s">
        <v>33</v>
      </c>
      <c r="L41" s="21" t="s">
        <v>52</v>
      </c>
      <c r="M41" s="21"/>
      <c r="N41" s="20"/>
      <c r="O41" s="20">
        <f>IF(Tabulka1[[#This Row],[Napětí (v)]]=230,Tabulka1[[#This Row],[Soudobý
příkon '[W']]]/Tabulka1[[#This Row],[Napětí (v)]],0)</f>
        <v>0.2608695652173913</v>
      </c>
      <c r="P41" s="20">
        <f>IF(Tabulka1[[#This Row],[Napětí (v)]]=400,Tabulka1[[#This Row],[Soudobý
příkon '[W']]]/(Tabulka1[[#This Row],[Napětí (v)]]*SQRT(3)*Tabulka1[[#This Row],[Účiník]]),0)</f>
        <v>0</v>
      </c>
      <c r="Q41" s="22">
        <v>4</v>
      </c>
      <c r="R41" s="18" t="s">
        <v>70</v>
      </c>
      <c r="S41" s="22">
        <v>40</v>
      </c>
      <c r="T41" s="22">
        <v>4</v>
      </c>
      <c r="U41" s="22">
        <f>Tabulka1[[#This Row],[Délka kabelu z výkopu do světla]]+Tabulka1[[#This Row],[Délka mezi světly]]</f>
        <v>44</v>
      </c>
      <c r="V41" s="23">
        <f>Tabulka1[[#This Row],[Délka celkem]]*1.15</f>
        <v>50.599999999999994</v>
      </c>
      <c r="W41" s="18" t="s">
        <v>71</v>
      </c>
      <c r="X41" s="18" t="s">
        <v>109</v>
      </c>
    </row>
    <row r="42" spans="1:24" x14ac:dyDescent="0.25">
      <c r="A42" s="10">
        <v>33</v>
      </c>
      <c r="B42" s="18" t="s">
        <v>29</v>
      </c>
      <c r="C42" s="18">
        <v>1</v>
      </c>
      <c r="D42" s="18" t="s">
        <v>13</v>
      </c>
      <c r="E42" s="18" t="s">
        <v>96</v>
      </c>
      <c r="F42" s="18" t="s">
        <v>104</v>
      </c>
      <c r="G42" s="18">
        <v>60</v>
      </c>
      <c r="H42" s="19">
        <v>1</v>
      </c>
      <c r="I42" s="20">
        <f>Tabulka1[[#This Row],[Soudobost]]*Tabulka1[[#This Row],[Příkon '[W']]]</f>
        <v>60</v>
      </c>
      <c r="J42" s="20">
        <v>230</v>
      </c>
      <c r="K42" s="21" t="s">
        <v>33</v>
      </c>
      <c r="L42" s="21" t="s">
        <v>53</v>
      </c>
      <c r="M42" s="21"/>
      <c r="N42" s="20"/>
      <c r="O42" s="20">
        <f>IF(Tabulka1[[#This Row],[Napětí (v)]]=230,Tabulka1[[#This Row],[Soudobý
příkon '[W']]]/Tabulka1[[#This Row],[Napětí (v)]],0)</f>
        <v>0.2608695652173913</v>
      </c>
      <c r="P42" s="20">
        <f>IF(Tabulka1[[#This Row],[Napětí (v)]]=400,Tabulka1[[#This Row],[Soudobý
příkon '[W']]]/(Tabulka1[[#This Row],[Napětí (v)]]*SQRT(3)*Tabulka1[[#This Row],[Účiník]]),0)</f>
        <v>0</v>
      </c>
      <c r="Q42" s="22">
        <v>4</v>
      </c>
      <c r="R42" s="18" t="s">
        <v>70</v>
      </c>
      <c r="S42" s="22">
        <v>40</v>
      </c>
      <c r="T42" s="22">
        <v>4</v>
      </c>
      <c r="U42" s="22">
        <f>Tabulka1[[#This Row],[Délka kabelu z výkopu do světla]]+Tabulka1[[#This Row],[Délka mezi světly]]</f>
        <v>44</v>
      </c>
      <c r="V42" s="23">
        <f>Tabulka1[[#This Row],[Délka celkem]]*1.15</f>
        <v>50.599999999999994</v>
      </c>
      <c r="W42" s="18" t="s">
        <v>71</v>
      </c>
      <c r="X42" s="18" t="s">
        <v>105</v>
      </c>
    </row>
    <row r="43" spans="1:24" x14ac:dyDescent="0.25">
      <c r="A43" s="10">
        <v>34</v>
      </c>
      <c r="B43" s="18" t="s">
        <v>29</v>
      </c>
      <c r="C43" s="18">
        <v>1</v>
      </c>
      <c r="D43" s="18" t="s">
        <v>13</v>
      </c>
      <c r="E43" s="18" t="s">
        <v>97</v>
      </c>
      <c r="F43" s="18" t="s">
        <v>104</v>
      </c>
      <c r="G43" s="18">
        <v>60</v>
      </c>
      <c r="H43" s="19">
        <v>1</v>
      </c>
      <c r="I43" s="20">
        <f>Tabulka1[[#This Row],[Soudobost]]*Tabulka1[[#This Row],[Příkon '[W']]]</f>
        <v>60</v>
      </c>
      <c r="J43" s="20">
        <v>230</v>
      </c>
      <c r="K43" s="21" t="s">
        <v>33</v>
      </c>
      <c r="L43" s="21" t="s">
        <v>54</v>
      </c>
      <c r="M43" s="21"/>
      <c r="N43" s="20"/>
      <c r="O43" s="20">
        <f>IF(Tabulka1[[#This Row],[Napětí (v)]]=230,Tabulka1[[#This Row],[Soudobý
příkon '[W']]]/Tabulka1[[#This Row],[Napětí (v)]],0)</f>
        <v>0.2608695652173913</v>
      </c>
      <c r="P43" s="20">
        <f>IF(Tabulka1[[#This Row],[Napětí (v)]]=400,Tabulka1[[#This Row],[Soudobý
příkon '[W']]]/(Tabulka1[[#This Row],[Napětí (v)]]*SQRT(3)*Tabulka1[[#This Row],[Účiník]]),0)</f>
        <v>0</v>
      </c>
      <c r="Q43" s="22">
        <v>4</v>
      </c>
      <c r="R43" s="18" t="s">
        <v>70</v>
      </c>
      <c r="S43" s="22">
        <v>40</v>
      </c>
      <c r="T43" s="22">
        <v>4</v>
      </c>
      <c r="U43" s="22">
        <f>Tabulka1[[#This Row],[Délka kabelu z výkopu do světla]]+Tabulka1[[#This Row],[Délka mezi světly]]</f>
        <v>44</v>
      </c>
      <c r="V43" s="23">
        <f>Tabulka1[[#This Row],[Délka celkem]]*1.15</f>
        <v>50.599999999999994</v>
      </c>
      <c r="W43" s="18" t="s">
        <v>71</v>
      </c>
      <c r="X43" s="18" t="s">
        <v>105</v>
      </c>
    </row>
    <row r="44" spans="1:24" x14ac:dyDescent="0.25">
      <c r="K44" s="1"/>
      <c r="L44" s="1"/>
      <c r="Q44" s="14"/>
      <c r="S44" s="14"/>
      <c r="T44" s="14"/>
      <c r="U44" s="14"/>
      <c r="V44" s="14"/>
    </row>
    <row r="45" spans="1:24" x14ac:dyDescent="0.25">
      <c r="S45" s="4"/>
      <c r="T45" s="4"/>
      <c r="U45" s="4"/>
      <c r="V45" s="4"/>
    </row>
    <row r="46" spans="1:24" x14ac:dyDescent="0.25">
      <c r="S46" s="4"/>
      <c r="T46" s="4"/>
      <c r="U46" s="4"/>
      <c r="V46" s="4"/>
    </row>
  </sheetData>
  <phoneticPr fontId="2" type="noConversion"/>
  <pageMargins left="0.70866141732283472" right="0.70866141732283472" top="0.78740157480314965" bottom="0.78740157480314965" header="0.31496062992125984" footer="0.31496062992125984"/>
  <pageSetup paperSize="9" scale="33" fitToHeight="0" orientation="landscape" horizontalDpi="300" verticalDpi="300" r:id="rId1"/>
  <headerFooter>
    <oddFooter>&amp;Cstrana: &amp;P/&amp;N&amp;R&amp;F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Stec</dc:creator>
  <cp:lastModifiedBy>Aleš Stec</cp:lastModifiedBy>
  <cp:lastPrinted>2025-04-14T07:25:55Z</cp:lastPrinted>
  <dcterms:created xsi:type="dcterms:W3CDTF">2024-02-06T06:13:39Z</dcterms:created>
  <dcterms:modified xsi:type="dcterms:W3CDTF">2025-04-14T09:43:28Z</dcterms:modified>
</cp:coreProperties>
</file>